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36" yWindow="0" windowWidth="17160" windowHeight="14740" activeTab="0"/>
  </bookViews>
  <sheets>
    <sheet name="contr. 2015 in chrono. order" sheetId="1" r:id="rId1"/>
  </sheets>
  <definedNames>
    <definedName name="_xlnm.Print_Area" localSheetId="0">'contr. 2015 in chrono. order'!$B$1:$D$76</definedName>
  </definedNames>
  <calcPr fullCalcOnLoad="1"/>
</workbook>
</file>

<file path=xl/sharedStrings.xml><?xml version="1.0" encoding="utf-8"?>
<sst xmlns="http://schemas.openxmlformats.org/spreadsheetml/2006/main" count="138" uniqueCount="80">
  <si>
    <t>UNDP (UN managed pooled and trust funds funding)</t>
  </si>
  <si>
    <t>Switzerland</t>
  </si>
  <si>
    <t>European Commission</t>
  </si>
  <si>
    <t>Mexico</t>
  </si>
  <si>
    <t>Singapore</t>
  </si>
  <si>
    <t>Ireland</t>
  </si>
  <si>
    <t>Lithuania</t>
  </si>
  <si>
    <t>Donor</t>
  </si>
  <si>
    <t>Denmark</t>
  </si>
  <si>
    <r>
      <t xml:space="preserve">Voluntary contributions to OHCHR for 2015
</t>
    </r>
    <r>
      <rPr>
        <b/>
        <i/>
        <sz val="10"/>
        <color indexed="9"/>
        <rFont val="Arial"/>
        <family val="2"/>
      </rPr>
      <t>(in chronological order, from latest to oldest)</t>
    </r>
  </si>
  <si>
    <t>Norway*</t>
  </si>
  <si>
    <t>Sweden*</t>
  </si>
  <si>
    <t>United Kingdom*</t>
  </si>
  <si>
    <t>Saudi Arabia*</t>
  </si>
  <si>
    <t>Belgium*</t>
  </si>
  <si>
    <t>China*</t>
  </si>
  <si>
    <t>Education Above All*</t>
  </si>
  <si>
    <t>European Commission*</t>
  </si>
  <si>
    <t>Finland*</t>
  </si>
  <si>
    <t>Switzerland*</t>
  </si>
  <si>
    <t>various dates</t>
  </si>
  <si>
    <t>DKK 30,000,000</t>
  </si>
  <si>
    <t>-</t>
  </si>
  <si>
    <t>Amount in currency</t>
  </si>
  <si>
    <t>GBP 735,320</t>
  </si>
  <si>
    <t>NOK 83,000,000</t>
  </si>
  <si>
    <t>NOK 3,000,000</t>
  </si>
  <si>
    <t>SEK 83,000,000</t>
  </si>
  <si>
    <t>Date of pledge or direct payment</t>
  </si>
  <si>
    <t>United States of America*</t>
  </si>
  <si>
    <t>OIF*</t>
  </si>
  <si>
    <t>Amount in US$**</t>
  </si>
  <si>
    <t>* Includes 2015 portion of multi-year contribution.</t>
  </si>
  <si>
    <t>Total</t>
  </si>
  <si>
    <t>Denmark*</t>
  </si>
  <si>
    <t>DKK 1,250,000</t>
  </si>
  <si>
    <t>OCHA (ERF)</t>
  </si>
  <si>
    <t>France</t>
  </si>
  <si>
    <t>India</t>
  </si>
  <si>
    <t>Qatar</t>
  </si>
  <si>
    <t>CHF 10,000</t>
  </si>
  <si>
    <t>Malaysia</t>
  </si>
  <si>
    <t>03/012/14</t>
  </si>
  <si>
    <t>Hungary</t>
  </si>
  <si>
    <t>Japan</t>
  </si>
  <si>
    <t>Kuwait</t>
  </si>
  <si>
    <t>22/01-12/02/15</t>
  </si>
  <si>
    <t>Liechtenstein</t>
  </si>
  <si>
    <t>02/12/14-15/02/15</t>
  </si>
  <si>
    <t>Bangladesh</t>
  </si>
  <si>
    <t>Algeria</t>
  </si>
  <si>
    <t>Germany</t>
  </si>
  <si>
    <t>Thailand</t>
  </si>
  <si>
    <t>Saudi Arabia</t>
  </si>
  <si>
    <t>** Please note that the US$ figures presented in this table are provisional only and some may be subject to minor adjustments once records are finalized in IMIS.</t>
  </si>
  <si>
    <t>Chile</t>
  </si>
  <si>
    <t>Luxembourg</t>
  </si>
  <si>
    <t>CHF 130,000</t>
  </si>
  <si>
    <t>02-27/03/2015</t>
  </si>
  <si>
    <t>South Africa</t>
  </si>
  <si>
    <t>CHF 29,800</t>
  </si>
  <si>
    <t>Nicaragua</t>
  </si>
  <si>
    <t>New Zealand</t>
  </si>
  <si>
    <t>NZ$ 3,000,000</t>
  </si>
  <si>
    <t>Republic of Korea</t>
  </si>
  <si>
    <t>OIF</t>
  </si>
  <si>
    <t>CHF 1,500,000</t>
  </si>
  <si>
    <t>Netherlands</t>
  </si>
  <si>
    <t>United Kingdom</t>
  </si>
  <si>
    <t>GBP 2,500,000</t>
  </si>
  <si>
    <t>United States of America</t>
  </si>
  <si>
    <t>Belgium</t>
  </si>
  <si>
    <t>24-29/04/2015</t>
  </si>
  <si>
    <t>Morocco</t>
  </si>
  <si>
    <t>Italy</t>
  </si>
  <si>
    <t>Canada</t>
  </si>
  <si>
    <t>CAD$ 15,600</t>
  </si>
  <si>
    <t>12/01-19/05/2015</t>
  </si>
  <si>
    <t>Austria</t>
  </si>
  <si>
    <t>28/04-15/05/2015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</si>
</sst>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[$€-2]\ #,##0;[Red]\-[$€-2]\ #,##0"/>
    <numFmt numFmtId="171" formatCode="[$€-2]\ #,##0.00;[Red]\-[$€-2]\ #,##0.00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i/>
      <sz val="10"/>
      <name val="Arial"/>
      <family val="2"/>
    </font>
    <font>
      <b/>
      <i/>
      <sz val="10"/>
      <color indexed="9"/>
      <name val="Arial"/>
      <family val="2"/>
    </font>
    <font>
      <sz val="10"/>
      <name val="Garamond"/>
      <family val="1"/>
    </font>
    <font>
      <b/>
      <sz val="12"/>
      <name val="Garamond"/>
      <family val="1"/>
    </font>
    <font>
      <b/>
      <sz val="11"/>
      <name val="Garamond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3" fontId="2" fillId="33" borderId="10" xfId="0" applyNumberFormat="1" applyFont="1" applyFill="1" applyBorder="1" applyAlignment="1">
      <alignment horizontal="right" indent="1"/>
    </xf>
    <xf numFmtId="0" fontId="2" fillId="33" borderId="10" xfId="0" applyFont="1" applyFill="1" applyBorder="1" applyAlignment="1">
      <alignment horizontal="left" indent="1"/>
    </xf>
    <xf numFmtId="0" fontId="3" fillId="0" borderId="0" xfId="0" applyFont="1" applyAlignment="1">
      <alignment horizontal="right" wrapText="1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14" fontId="3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/>
    </xf>
    <xf numFmtId="170" fontId="2" fillId="33" borderId="10" xfId="0" applyNumberFormat="1" applyFont="1" applyFill="1" applyBorder="1" applyAlignment="1">
      <alignment horizontal="center"/>
    </xf>
    <xf numFmtId="171" fontId="2" fillId="33" borderId="1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2" fillId="0" borderId="10" xfId="0" applyFont="1" applyBorder="1" applyAlignment="1">
      <alignment horizontal="right" indent="1"/>
    </xf>
    <xf numFmtId="0" fontId="2" fillId="0" borderId="0" xfId="0" applyFont="1" applyBorder="1" applyAlignment="1">
      <alignment horizontal="right" indent="1"/>
    </xf>
    <xf numFmtId="3" fontId="2" fillId="33" borderId="0" xfId="0" applyNumberFormat="1" applyFont="1" applyFill="1" applyBorder="1" applyAlignment="1">
      <alignment horizontal="right" indent="1"/>
    </xf>
    <xf numFmtId="0" fontId="44" fillId="34" borderId="11" xfId="0" applyFont="1" applyFill="1" applyBorder="1" applyAlignment="1">
      <alignment horizontal="center" vertical="center" wrapText="1"/>
    </xf>
    <xf numFmtId="0" fontId="44" fillId="34" borderId="12" xfId="0" applyFont="1" applyFill="1" applyBorder="1" applyAlignment="1">
      <alignment horizontal="center" vertical="center" wrapText="1"/>
    </xf>
    <xf numFmtId="0" fontId="45" fillId="34" borderId="13" xfId="0" applyFont="1" applyFill="1" applyBorder="1" applyAlignment="1">
      <alignment horizontal="center" vertical="center"/>
    </xf>
    <xf numFmtId="0" fontId="8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3343275</xdr:colOff>
      <xdr:row>0</xdr:row>
      <xdr:rowOff>200025</xdr:rowOff>
    </xdr:from>
    <xdr:to>
      <xdr:col>2</xdr:col>
      <xdr:colOff>409575</xdr:colOff>
      <xdr:row>0</xdr:row>
      <xdr:rowOff>847725</xdr:rowOff>
    </xdr:to>
    <xdr:pic>
      <xdr:nvPicPr>
        <xdr:cNvPr id="1" name="Picture 13" descr="un-logo-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200025"/>
          <a:ext cx="6953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66675</xdr:rowOff>
    </xdr:from>
    <xdr:to>
      <xdr:col>1</xdr:col>
      <xdr:colOff>1962150</xdr:colOff>
      <xdr:row>0</xdr:row>
      <xdr:rowOff>885825</xdr:rowOff>
    </xdr:to>
    <xdr:pic>
      <xdr:nvPicPr>
        <xdr:cNvPr id="2" name="Picture 14" descr="Black%20on%20white%20Block_ENGLIS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66675"/>
          <a:ext cx="18859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0</xdr:row>
      <xdr:rowOff>28575</xdr:rowOff>
    </xdr:from>
    <xdr:to>
      <xdr:col>3</xdr:col>
      <xdr:colOff>1752600</xdr:colOff>
      <xdr:row>0</xdr:row>
      <xdr:rowOff>885825</xdr:rowOff>
    </xdr:to>
    <xdr:pic>
      <xdr:nvPicPr>
        <xdr:cNvPr id="3" name="Picture 15" descr="Black%20White%20bloc_FRENC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48375" y="28575"/>
          <a:ext cx="17335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workbookViewId="0" topLeftCell="A1">
      <pane ySplit="3" topLeftCell="BM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140625" style="2" customWidth="1"/>
    <col min="2" max="2" width="54.421875" style="1" bestFit="1" customWidth="1"/>
    <col min="3" max="3" width="30.8515625" style="2" customWidth="1"/>
    <col min="4" max="4" width="27.28125" style="1" customWidth="1"/>
    <col min="5" max="5" width="18.140625" style="1" customWidth="1"/>
    <col min="6" max="16384" width="9.140625" style="1" customWidth="1"/>
  </cols>
  <sheetData>
    <row r="1" spans="1:8" s="8" customFormat="1" ht="81" customHeight="1">
      <c r="A1" s="12"/>
      <c r="B1"/>
      <c r="C1" s="14"/>
      <c r="D1"/>
      <c r="E1" s="11"/>
      <c r="F1" s="9"/>
      <c r="G1" s="10"/>
      <c r="H1" s="9"/>
    </row>
    <row r="2" spans="2:4" ht="66" customHeight="1">
      <c r="B2" s="24" t="s">
        <v>9</v>
      </c>
      <c r="C2" s="25"/>
      <c r="D2" s="26"/>
    </row>
    <row r="3" spans="2:5" ht="30" customHeight="1">
      <c r="B3" s="7" t="s">
        <v>7</v>
      </c>
      <c r="C3" s="7" t="s">
        <v>23</v>
      </c>
      <c r="D3" s="7" t="s">
        <v>31</v>
      </c>
      <c r="E3" s="6" t="s">
        <v>28</v>
      </c>
    </row>
    <row r="4" spans="1:5" ht="30" customHeight="1">
      <c r="A4" s="2">
        <v>69</v>
      </c>
      <c r="B4" s="5" t="s">
        <v>78</v>
      </c>
      <c r="C4" s="16">
        <v>70000</v>
      </c>
      <c r="D4" s="4">
        <f>70000/0.904</f>
        <v>77433.62831858407</v>
      </c>
      <c r="E4" s="13">
        <v>41415</v>
      </c>
    </row>
    <row r="5" spans="1:5" ht="30" customHeight="1">
      <c r="A5" s="2">
        <v>68</v>
      </c>
      <c r="B5" s="5" t="s">
        <v>75</v>
      </c>
      <c r="C5" s="16" t="s">
        <v>76</v>
      </c>
      <c r="D5" s="4">
        <f>13067.17</f>
        <v>13067.17</v>
      </c>
      <c r="E5" s="13" t="s">
        <v>77</v>
      </c>
    </row>
    <row r="6" spans="1:5" ht="30" customHeight="1">
      <c r="A6" s="2">
        <v>67</v>
      </c>
      <c r="B6" s="5" t="s">
        <v>74</v>
      </c>
      <c r="C6" s="16" t="s">
        <v>22</v>
      </c>
      <c r="D6" s="4">
        <v>5000</v>
      </c>
      <c r="E6" s="13">
        <v>42130</v>
      </c>
    </row>
    <row r="7" spans="1:5" ht="30" customHeight="1">
      <c r="A7" s="2">
        <v>66</v>
      </c>
      <c r="B7" s="5" t="s">
        <v>71</v>
      </c>
      <c r="C7" s="16">
        <v>500000</v>
      </c>
      <c r="D7" s="4">
        <f>500000/0.904</f>
        <v>553097.3451327434</v>
      </c>
      <c r="E7" s="13">
        <v>42130</v>
      </c>
    </row>
    <row r="8" spans="1:5" ht="30" customHeight="1">
      <c r="A8" s="2">
        <v>65</v>
      </c>
      <c r="B8" s="5" t="s">
        <v>71</v>
      </c>
      <c r="C8" s="16">
        <v>50000</v>
      </c>
      <c r="D8" s="4">
        <f>50000/0.904</f>
        <v>55309.734513274336</v>
      </c>
      <c r="E8" s="13" t="s">
        <v>79</v>
      </c>
    </row>
    <row r="9" spans="1:5" ht="30" customHeight="1">
      <c r="A9" s="2">
        <v>64</v>
      </c>
      <c r="B9" s="5" t="s">
        <v>5</v>
      </c>
      <c r="C9" s="16">
        <v>2000000</v>
      </c>
      <c r="D9" s="4">
        <f>2000000/0.904</f>
        <v>2212389.3805309734</v>
      </c>
      <c r="E9" s="13">
        <v>42122</v>
      </c>
    </row>
    <row r="10" spans="1:5" ht="30" customHeight="1">
      <c r="A10" s="2">
        <v>63</v>
      </c>
      <c r="B10" s="5" t="s">
        <v>73</v>
      </c>
      <c r="C10" s="16" t="s">
        <v>22</v>
      </c>
      <c r="D10" s="4">
        <v>2000</v>
      </c>
      <c r="E10" s="13">
        <v>42121</v>
      </c>
    </row>
    <row r="11" spans="1:5" ht="30" customHeight="1">
      <c r="A11" s="2">
        <v>62</v>
      </c>
      <c r="B11" s="5" t="s">
        <v>70</v>
      </c>
      <c r="C11" s="16" t="s">
        <v>22</v>
      </c>
      <c r="D11" s="4">
        <v>300000</v>
      </c>
      <c r="E11" s="13" t="s">
        <v>72</v>
      </c>
    </row>
    <row r="12" spans="1:5" ht="30" customHeight="1">
      <c r="A12" s="2">
        <v>61</v>
      </c>
      <c r="B12" s="5" t="s">
        <v>65</v>
      </c>
      <c r="C12" s="16">
        <v>101600</v>
      </c>
      <c r="D12" s="4">
        <f>101600/0.923</f>
        <v>110075.83965330444</v>
      </c>
      <c r="E12" s="13">
        <v>42117</v>
      </c>
    </row>
    <row r="13" spans="1:5" ht="30" customHeight="1">
      <c r="A13" s="2">
        <v>60</v>
      </c>
      <c r="B13" s="5" t="s">
        <v>68</v>
      </c>
      <c r="C13" s="16" t="s">
        <v>69</v>
      </c>
      <c r="D13" s="4">
        <f>2500000/0.676</f>
        <v>3698224.852071006</v>
      </c>
      <c r="E13" s="13">
        <v>42089</v>
      </c>
    </row>
    <row r="14" spans="1:5" ht="30" customHeight="1">
      <c r="A14" s="2">
        <v>59</v>
      </c>
      <c r="B14" s="5" t="s">
        <v>67</v>
      </c>
      <c r="C14" s="16" t="s">
        <v>22</v>
      </c>
      <c r="D14" s="4">
        <v>19000</v>
      </c>
      <c r="E14" s="13">
        <v>42114</v>
      </c>
    </row>
    <row r="15" spans="1:5" ht="30" customHeight="1">
      <c r="A15" s="2">
        <v>58</v>
      </c>
      <c r="B15" s="5" t="s">
        <v>65</v>
      </c>
      <c r="C15" s="16">
        <v>3554</v>
      </c>
      <c r="D15" s="4">
        <f>3554/0.923</f>
        <v>3850.4875406283854</v>
      </c>
      <c r="E15" s="13">
        <v>42109</v>
      </c>
    </row>
    <row r="16" spans="1:5" ht="30" customHeight="1">
      <c r="A16" s="2">
        <v>57</v>
      </c>
      <c r="B16" s="5" t="s">
        <v>64</v>
      </c>
      <c r="C16" s="16" t="s">
        <v>22</v>
      </c>
      <c r="D16" s="4">
        <v>521500</v>
      </c>
      <c r="E16" s="13">
        <v>42108</v>
      </c>
    </row>
    <row r="17" spans="1:5" ht="30" customHeight="1">
      <c r="A17" s="2">
        <v>56</v>
      </c>
      <c r="B17" s="5" t="s">
        <v>62</v>
      </c>
      <c r="C17" s="16" t="s">
        <v>63</v>
      </c>
      <c r="D17" s="4">
        <f>3000000/1.382</f>
        <v>2170767.0043415343</v>
      </c>
      <c r="E17" s="13">
        <v>42107</v>
      </c>
    </row>
    <row r="18" spans="1:5" ht="30" customHeight="1">
      <c r="A18" s="2">
        <v>55</v>
      </c>
      <c r="B18" s="5" t="s">
        <v>1</v>
      </c>
      <c r="C18" s="16" t="s">
        <v>22</v>
      </c>
      <c r="D18" s="4">
        <v>214675</v>
      </c>
      <c r="E18" s="13">
        <v>42104</v>
      </c>
    </row>
    <row r="19" spans="1:5" ht="30" customHeight="1">
      <c r="A19" s="2">
        <v>54</v>
      </c>
      <c r="B19" s="5" t="s">
        <v>1</v>
      </c>
      <c r="C19" s="16" t="s">
        <v>66</v>
      </c>
      <c r="D19" s="4">
        <f>1500000/0.965</f>
        <v>1554404.1450777203</v>
      </c>
      <c r="E19" s="13">
        <v>42104</v>
      </c>
    </row>
    <row r="20" spans="1:5" ht="30" customHeight="1">
      <c r="A20" s="2">
        <v>53</v>
      </c>
      <c r="B20" s="5" t="s">
        <v>61</v>
      </c>
      <c r="C20" s="16" t="s">
        <v>22</v>
      </c>
      <c r="D20" s="4">
        <v>5000</v>
      </c>
      <c r="E20" s="13">
        <v>42102</v>
      </c>
    </row>
    <row r="21" spans="1:5" ht="30" customHeight="1">
      <c r="A21" s="2">
        <v>52</v>
      </c>
      <c r="B21" s="5" t="s">
        <v>55</v>
      </c>
      <c r="C21" s="16" t="s">
        <v>22</v>
      </c>
      <c r="D21" s="4">
        <v>5000</v>
      </c>
      <c r="E21" s="13">
        <v>42101</v>
      </c>
    </row>
    <row r="22" spans="1:5" ht="30" customHeight="1">
      <c r="A22" s="2">
        <v>51</v>
      </c>
      <c r="B22" s="5" t="s">
        <v>59</v>
      </c>
      <c r="C22" s="16" t="s">
        <v>60</v>
      </c>
      <c r="D22" s="4">
        <v>29682</v>
      </c>
      <c r="E22" s="13">
        <v>42093</v>
      </c>
    </row>
    <row r="23" spans="1:5" ht="30" customHeight="1">
      <c r="A23" s="2">
        <v>50</v>
      </c>
      <c r="B23" s="5" t="s">
        <v>1</v>
      </c>
      <c r="C23" s="16" t="s">
        <v>22</v>
      </c>
      <c r="D23" s="4">
        <v>60601</v>
      </c>
      <c r="E23" s="13">
        <v>42076</v>
      </c>
    </row>
    <row r="24" spans="1:5" ht="30" customHeight="1">
      <c r="A24" s="2">
        <v>49</v>
      </c>
      <c r="B24" s="5" t="s">
        <v>47</v>
      </c>
      <c r="C24" s="16" t="s">
        <v>57</v>
      </c>
      <c r="D24" s="4">
        <f>130000/1.004</f>
        <v>129482.07171314741</v>
      </c>
      <c r="E24" s="13">
        <v>42075</v>
      </c>
    </row>
    <row r="25" spans="1:5" ht="30" customHeight="1">
      <c r="A25" s="2">
        <v>48</v>
      </c>
      <c r="B25" s="5" t="s">
        <v>56</v>
      </c>
      <c r="C25" s="16">
        <v>160000</v>
      </c>
      <c r="D25" s="4">
        <f>160000/0.891</f>
        <v>179573.51290684624</v>
      </c>
      <c r="E25" s="13">
        <v>42074</v>
      </c>
    </row>
    <row r="26" spans="1:5" ht="30" customHeight="1">
      <c r="A26" s="2">
        <v>47</v>
      </c>
      <c r="B26" s="5" t="s">
        <v>55</v>
      </c>
      <c r="C26" s="16" t="s">
        <v>22</v>
      </c>
      <c r="D26" s="4">
        <v>10000</v>
      </c>
      <c r="E26" s="13">
        <v>42072</v>
      </c>
    </row>
    <row r="27" spans="1:5" ht="30" customHeight="1">
      <c r="A27" s="2">
        <v>46</v>
      </c>
      <c r="B27" s="5" t="s">
        <v>44</v>
      </c>
      <c r="C27" s="16" t="s">
        <v>22</v>
      </c>
      <c r="D27" s="4">
        <v>165329</v>
      </c>
      <c r="E27" s="13">
        <v>42069</v>
      </c>
    </row>
    <row r="28" spans="1:5" ht="30" customHeight="1">
      <c r="A28" s="2">
        <v>45</v>
      </c>
      <c r="B28" s="5" t="s">
        <v>37</v>
      </c>
      <c r="C28" s="16">
        <v>2000000</v>
      </c>
      <c r="D28" s="4">
        <f>2000000/0.891</f>
        <v>2244668.911335578</v>
      </c>
      <c r="E28" s="13">
        <v>42068</v>
      </c>
    </row>
    <row r="29" spans="1:5" ht="30" customHeight="1">
      <c r="A29" s="2">
        <v>44</v>
      </c>
      <c r="B29" s="5" t="s">
        <v>53</v>
      </c>
      <c r="C29" s="16" t="s">
        <v>22</v>
      </c>
      <c r="D29" s="4">
        <v>649360</v>
      </c>
      <c r="E29" s="13">
        <v>42067</v>
      </c>
    </row>
    <row r="30" spans="1:5" ht="30" customHeight="1">
      <c r="A30" s="2">
        <v>44</v>
      </c>
      <c r="B30" s="5" t="s">
        <v>53</v>
      </c>
      <c r="C30" s="16" t="s">
        <v>22</v>
      </c>
      <c r="D30" s="4">
        <v>649360</v>
      </c>
      <c r="E30" s="13">
        <v>42067</v>
      </c>
    </row>
    <row r="31" spans="1:5" ht="30" customHeight="1">
      <c r="A31" s="2">
        <v>43</v>
      </c>
      <c r="B31" s="5" t="s">
        <v>51</v>
      </c>
      <c r="C31" s="16">
        <v>5000000</v>
      </c>
      <c r="D31" s="4">
        <f>5000000/0.891</f>
        <v>5611672.278338945</v>
      </c>
      <c r="E31" s="13">
        <v>42066</v>
      </c>
    </row>
    <row r="32" spans="1:5" ht="30" customHeight="1">
      <c r="A32" s="2">
        <v>42</v>
      </c>
      <c r="B32" s="5" t="s">
        <v>52</v>
      </c>
      <c r="C32" s="16" t="s">
        <v>22</v>
      </c>
      <c r="D32" s="4">
        <v>20000</v>
      </c>
      <c r="E32" s="13" t="s">
        <v>58</v>
      </c>
    </row>
    <row r="33" spans="1:5" ht="30" customHeight="1">
      <c r="A33" s="2">
        <v>41</v>
      </c>
      <c r="B33" s="5" t="s">
        <v>50</v>
      </c>
      <c r="C33" s="16" t="s">
        <v>22</v>
      </c>
      <c r="D33" s="4">
        <v>150000</v>
      </c>
      <c r="E33" s="13">
        <v>42062</v>
      </c>
    </row>
    <row r="34" spans="1:5" ht="30" customHeight="1">
      <c r="A34" s="2">
        <v>40</v>
      </c>
      <c r="B34" s="5" t="s">
        <v>44</v>
      </c>
      <c r="C34" s="16" t="s">
        <v>22</v>
      </c>
      <c r="D34" s="4">
        <v>620000</v>
      </c>
      <c r="E34" s="13">
        <v>42062</v>
      </c>
    </row>
    <row r="35" spans="1:5" ht="30" customHeight="1">
      <c r="A35" s="2">
        <v>39</v>
      </c>
      <c r="B35" s="5" t="s">
        <v>49</v>
      </c>
      <c r="C35" s="16" t="s">
        <v>22</v>
      </c>
      <c r="D35" s="4">
        <v>5000</v>
      </c>
      <c r="E35" s="13">
        <v>42061</v>
      </c>
    </row>
    <row r="36" spans="1:5" ht="30" customHeight="1">
      <c r="A36" s="2">
        <v>38</v>
      </c>
      <c r="B36" s="5" t="s">
        <v>2</v>
      </c>
      <c r="C36" s="16">
        <v>240000</v>
      </c>
      <c r="D36" s="4">
        <f>240000/0.882</f>
        <v>272108.84353741497</v>
      </c>
      <c r="E36" s="13">
        <v>42059</v>
      </c>
    </row>
    <row r="37" spans="1:5" ht="30" customHeight="1">
      <c r="A37" s="2">
        <v>37</v>
      </c>
      <c r="B37" s="5" t="s">
        <v>47</v>
      </c>
      <c r="C37" s="16" t="s">
        <v>40</v>
      </c>
      <c r="D37" s="4">
        <f>10000/0.92</f>
        <v>10869.565217391304</v>
      </c>
      <c r="E37" s="13">
        <v>42054</v>
      </c>
    </row>
    <row r="38" spans="1:5" ht="30" customHeight="1">
      <c r="A38" s="2">
        <v>36</v>
      </c>
      <c r="B38" s="5" t="s">
        <v>45</v>
      </c>
      <c r="C38" s="16" t="s">
        <v>22</v>
      </c>
      <c r="D38" s="4">
        <v>500000</v>
      </c>
      <c r="E38" s="13">
        <v>42054</v>
      </c>
    </row>
    <row r="39" spans="1:5" ht="30" customHeight="1">
      <c r="A39" s="2">
        <v>35</v>
      </c>
      <c r="B39" s="5" t="s">
        <v>0</v>
      </c>
      <c r="C39" s="16" t="s">
        <v>22</v>
      </c>
      <c r="D39" s="4">
        <v>219068</v>
      </c>
      <c r="E39" s="13">
        <v>42052</v>
      </c>
    </row>
    <row r="40" spans="1:5" ht="30" customHeight="1">
      <c r="A40" s="2">
        <v>34</v>
      </c>
      <c r="B40" s="5" t="s">
        <v>45</v>
      </c>
      <c r="C40" s="16" t="s">
        <v>22</v>
      </c>
      <c r="D40" s="4">
        <v>10000</v>
      </c>
      <c r="E40" s="13" t="s">
        <v>46</v>
      </c>
    </row>
    <row r="41" spans="1:5" ht="30" customHeight="1">
      <c r="A41" s="2">
        <v>33</v>
      </c>
      <c r="B41" s="5" t="s">
        <v>44</v>
      </c>
      <c r="C41" s="16" t="s">
        <v>22</v>
      </c>
      <c r="D41" s="4">
        <v>1500000</v>
      </c>
      <c r="E41" s="13">
        <v>42044</v>
      </c>
    </row>
    <row r="42" spans="1:5" ht="30" customHeight="1">
      <c r="A42" s="2">
        <v>32</v>
      </c>
      <c r="B42" s="5" t="s">
        <v>43</v>
      </c>
      <c r="C42" s="16">
        <v>20000</v>
      </c>
      <c r="D42" s="4">
        <f>20000/0.882</f>
        <v>22675.736961451246</v>
      </c>
      <c r="E42" s="13">
        <v>42034</v>
      </c>
    </row>
    <row r="43" spans="1:5" ht="30" customHeight="1">
      <c r="A43" s="2">
        <v>31</v>
      </c>
      <c r="B43" s="5" t="s">
        <v>39</v>
      </c>
      <c r="C43" s="16" t="s">
        <v>40</v>
      </c>
      <c r="D43" s="4">
        <f>10000/0.92</f>
        <v>10869.565217391304</v>
      </c>
      <c r="E43" s="13">
        <v>42031</v>
      </c>
    </row>
    <row r="44" spans="1:5" ht="30" customHeight="1">
      <c r="A44" s="2">
        <v>30</v>
      </c>
      <c r="B44" s="5" t="s">
        <v>0</v>
      </c>
      <c r="C44" s="16" t="s">
        <v>22</v>
      </c>
      <c r="D44" s="4">
        <v>43885</v>
      </c>
      <c r="E44" s="13">
        <v>42031</v>
      </c>
    </row>
    <row r="45" spans="1:5" ht="30" customHeight="1">
      <c r="A45" s="2">
        <v>29</v>
      </c>
      <c r="B45" s="5" t="s">
        <v>38</v>
      </c>
      <c r="C45" s="16" t="s">
        <v>22</v>
      </c>
      <c r="D45" s="4">
        <f>25000+25000+100000</f>
        <v>150000</v>
      </c>
      <c r="E45" s="13">
        <v>42030</v>
      </c>
    </row>
    <row r="46" spans="1:5" ht="30" customHeight="1">
      <c r="A46" s="2">
        <v>28</v>
      </c>
      <c r="B46" s="5" t="s">
        <v>0</v>
      </c>
      <c r="C46" s="16" t="s">
        <v>22</v>
      </c>
      <c r="D46" s="4">
        <v>39994</v>
      </c>
      <c r="E46" s="13">
        <v>42025</v>
      </c>
    </row>
    <row r="47" spans="1:5" ht="30" customHeight="1">
      <c r="A47" s="2">
        <v>27</v>
      </c>
      <c r="B47" s="5" t="s">
        <v>37</v>
      </c>
      <c r="C47" s="16">
        <v>8000</v>
      </c>
      <c r="D47" s="4">
        <f>9876.54</f>
        <v>9876.54</v>
      </c>
      <c r="E47" s="13">
        <v>42020</v>
      </c>
    </row>
    <row r="48" spans="1:5" ht="30" customHeight="1">
      <c r="A48" s="2">
        <v>26</v>
      </c>
      <c r="B48" s="5" t="s">
        <v>5</v>
      </c>
      <c r="C48" s="16">
        <v>210000</v>
      </c>
      <c r="D48" s="4">
        <f>210000/0.882</f>
        <v>238095.2380952381</v>
      </c>
      <c r="E48" s="13">
        <v>42016</v>
      </c>
    </row>
    <row r="49" spans="1:5" ht="30" customHeight="1">
      <c r="A49" s="2">
        <v>25</v>
      </c>
      <c r="B49" s="5" t="s">
        <v>0</v>
      </c>
      <c r="C49" s="15" t="s">
        <v>22</v>
      </c>
      <c r="D49" s="4">
        <f>353100+193670+213518.5</f>
        <v>760288.5</v>
      </c>
      <c r="E49" s="13">
        <v>42013</v>
      </c>
    </row>
    <row r="50" spans="1:5" ht="30" customHeight="1">
      <c r="A50" s="2">
        <v>24</v>
      </c>
      <c r="B50" s="5" t="s">
        <v>36</v>
      </c>
      <c r="C50" s="15" t="s">
        <v>22</v>
      </c>
      <c r="D50" s="4">
        <v>149239.32</v>
      </c>
      <c r="E50" s="13">
        <v>42013</v>
      </c>
    </row>
    <row r="51" spans="1:5" ht="30" customHeight="1">
      <c r="A51" s="2">
        <v>23</v>
      </c>
      <c r="B51" s="5" t="s">
        <v>8</v>
      </c>
      <c r="C51" s="15" t="s">
        <v>21</v>
      </c>
      <c r="D51" s="4">
        <f>30000000/6.568</f>
        <v>4567600.487210719</v>
      </c>
      <c r="E51" s="13">
        <v>42010</v>
      </c>
    </row>
    <row r="52" spans="1:5" ht="30" customHeight="1">
      <c r="A52" s="2">
        <v>22</v>
      </c>
      <c r="B52" s="5" t="s">
        <v>6</v>
      </c>
      <c r="C52" s="16">
        <v>10000</v>
      </c>
      <c r="D52" s="4">
        <f>10000/0.82</f>
        <v>12195.121951219513</v>
      </c>
      <c r="E52" s="13">
        <v>42009</v>
      </c>
    </row>
    <row r="53" spans="1:5" ht="30" customHeight="1">
      <c r="A53" s="2">
        <v>21</v>
      </c>
      <c r="B53" s="5" t="s">
        <v>1</v>
      </c>
      <c r="C53" s="15" t="s">
        <v>22</v>
      </c>
      <c r="D53" s="4">
        <v>39550</v>
      </c>
      <c r="E53" s="13">
        <v>42003</v>
      </c>
    </row>
    <row r="54" spans="1:5" ht="30" customHeight="1">
      <c r="A54" s="2">
        <v>20</v>
      </c>
      <c r="B54" s="5" t="s">
        <v>2</v>
      </c>
      <c r="C54" s="17">
        <v>1599995.24</v>
      </c>
      <c r="D54" s="4">
        <f>1599995.24/0.882</f>
        <v>1814053.560090703</v>
      </c>
      <c r="E54" s="13">
        <v>41996</v>
      </c>
    </row>
    <row r="55" spans="1:5" ht="30" customHeight="1">
      <c r="A55" s="2">
        <v>19</v>
      </c>
      <c r="B55" s="5" t="s">
        <v>1</v>
      </c>
      <c r="C55" s="15" t="s">
        <v>22</v>
      </c>
      <c r="D55" s="4">
        <v>125000</v>
      </c>
      <c r="E55" s="13" t="s">
        <v>48</v>
      </c>
    </row>
    <row r="56" spans="1:5" ht="30" customHeight="1">
      <c r="A56" s="2">
        <v>18</v>
      </c>
      <c r="B56" s="5" t="s">
        <v>15</v>
      </c>
      <c r="C56" s="15" t="s">
        <v>22</v>
      </c>
      <c r="D56" s="4">
        <v>800000</v>
      </c>
      <c r="E56" s="13">
        <v>41977</v>
      </c>
    </row>
    <row r="57" spans="1:5" ht="30" customHeight="1">
      <c r="A57" s="2">
        <v>17</v>
      </c>
      <c r="B57" s="5" t="s">
        <v>10</v>
      </c>
      <c r="C57" s="15" t="s">
        <v>26</v>
      </c>
      <c r="D57" s="4">
        <f>3000000/7.776</f>
        <v>385802.4691358025</v>
      </c>
      <c r="E57" s="13">
        <v>41976</v>
      </c>
    </row>
    <row r="58" spans="1:5" ht="30" customHeight="1">
      <c r="A58" s="2">
        <v>16</v>
      </c>
      <c r="B58" s="5" t="s">
        <v>41</v>
      </c>
      <c r="C58" s="16" t="s">
        <v>22</v>
      </c>
      <c r="D58" s="4">
        <v>60000</v>
      </c>
      <c r="E58" s="13" t="s">
        <v>42</v>
      </c>
    </row>
    <row r="59" spans="1:5" ht="30" customHeight="1">
      <c r="A59" s="2">
        <v>15</v>
      </c>
      <c r="B59" s="5" t="s">
        <v>3</v>
      </c>
      <c r="C59" s="15" t="s">
        <v>22</v>
      </c>
      <c r="D59" s="4">
        <f>34554.89+28285.93+17601.98</f>
        <v>80442.8</v>
      </c>
      <c r="E59" s="13">
        <v>41971</v>
      </c>
    </row>
    <row r="60" spans="1:5" ht="30" customHeight="1">
      <c r="A60" s="2">
        <v>14</v>
      </c>
      <c r="B60" s="5" t="s">
        <v>4</v>
      </c>
      <c r="C60" s="15" t="s">
        <v>22</v>
      </c>
      <c r="D60" s="4">
        <v>15000</v>
      </c>
      <c r="E60" s="13">
        <v>41954</v>
      </c>
    </row>
    <row r="61" spans="1:5" ht="30" customHeight="1">
      <c r="A61" s="2">
        <v>13</v>
      </c>
      <c r="B61" s="5" t="s">
        <v>29</v>
      </c>
      <c r="C61" s="15" t="s">
        <v>22</v>
      </c>
      <c r="D61" s="4">
        <v>700000</v>
      </c>
      <c r="E61" s="13">
        <v>41943</v>
      </c>
    </row>
    <row r="62" spans="1:5" ht="30" customHeight="1">
      <c r="A62" s="2">
        <v>12</v>
      </c>
      <c r="B62" s="5" t="s">
        <v>11</v>
      </c>
      <c r="C62" s="15" t="s">
        <v>27</v>
      </c>
      <c r="D62" s="4">
        <f>(50000000+3000000+3200000)/6.488+(4000000+7000000)/7.396+7000000/7.551+12000000/8.229</f>
        <v>12534722.841581702</v>
      </c>
      <c r="E62" s="13">
        <v>41940</v>
      </c>
    </row>
    <row r="63" spans="1:5" ht="30" customHeight="1">
      <c r="A63" s="2">
        <v>11</v>
      </c>
      <c r="B63" s="5" t="s">
        <v>12</v>
      </c>
      <c r="C63" s="15" t="s">
        <v>24</v>
      </c>
      <c r="D63" s="4">
        <f>(450000+285320)/0.662</f>
        <v>1110755.2870090634</v>
      </c>
      <c r="E63" s="13">
        <v>41872</v>
      </c>
    </row>
    <row r="64" spans="1:5" ht="30" customHeight="1">
      <c r="A64" s="2">
        <v>10</v>
      </c>
      <c r="B64" s="5" t="s">
        <v>30</v>
      </c>
      <c r="C64" s="16">
        <v>52200</v>
      </c>
      <c r="D64" s="4">
        <f>(10800+15000+12900+13500)/0.882</f>
        <v>59183.67346938775</v>
      </c>
      <c r="E64" s="13">
        <v>41821</v>
      </c>
    </row>
    <row r="65" spans="1:5" ht="30" customHeight="1">
      <c r="A65" s="2">
        <v>9</v>
      </c>
      <c r="B65" s="5" t="s">
        <v>14</v>
      </c>
      <c r="C65" s="16">
        <v>400000</v>
      </c>
      <c r="D65" s="4">
        <f>400000/0.882</f>
        <v>453514.7392290249</v>
      </c>
      <c r="E65" s="13">
        <v>41786</v>
      </c>
    </row>
    <row r="66" spans="1:5" ht="30" customHeight="1">
      <c r="A66" s="2">
        <v>8</v>
      </c>
      <c r="B66" s="5" t="s">
        <v>10</v>
      </c>
      <c r="C66" s="15" t="s">
        <v>25</v>
      </c>
      <c r="D66" s="4">
        <f>83000000/7.266</f>
        <v>11423066.336361134</v>
      </c>
      <c r="E66" s="13">
        <v>41757</v>
      </c>
    </row>
    <row r="67" spans="1:5" ht="30" customHeight="1">
      <c r="A67" s="2">
        <v>7</v>
      </c>
      <c r="B67" s="5" t="s">
        <v>34</v>
      </c>
      <c r="C67" s="15" t="s">
        <v>35</v>
      </c>
      <c r="D67" s="4">
        <v>208276.18</v>
      </c>
      <c r="E67" s="13">
        <v>41621</v>
      </c>
    </row>
    <row r="68" spans="1:5" ht="30" customHeight="1">
      <c r="A68" s="2">
        <v>6</v>
      </c>
      <c r="B68" s="5" t="s">
        <v>14</v>
      </c>
      <c r="C68" s="16">
        <v>800000</v>
      </c>
      <c r="D68" s="4">
        <f>800000/0.725</f>
        <v>1103448.275862069</v>
      </c>
      <c r="E68" s="13">
        <v>41394</v>
      </c>
    </row>
    <row r="69" spans="1:5" ht="30" customHeight="1">
      <c r="A69" s="2">
        <v>5</v>
      </c>
      <c r="B69" s="5" t="s">
        <v>18</v>
      </c>
      <c r="C69" s="16">
        <v>184585</v>
      </c>
      <c r="D69" s="4">
        <f>184585/0.725</f>
        <v>254600</v>
      </c>
      <c r="E69" s="13">
        <v>41304</v>
      </c>
    </row>
    <row r="70" spans="1:5" ht="30" customHeight="1">
      <c r="A70" s="2">
        <v>4</v>
      </c>
      <c r="B70" s="5" t="s">
        <v>16</v>
      </c>
      <c r="C70" s="15" t="s">
        <v>22</v>
      </c>
      <c r="D70" s="4">
        <v>220282</v>
      </c>
      <c r="E70" s="13">
        <v>41164</v>
      </c>
    </row>
    <row r="71" spans="1:5" ht="30" customHeight="1">
      <c r="A71" s="2">
        <v>3</v>
      </c>
      <c r="B71" s="5" t="s">
        <v>13</v>
      </c>
      <c r="C71" s="15" t="s">
        <v>22</v>
      </c>
      <c r="D71" s="4">
        <v>1000000</v>
      </c>
      <c r="E71" s="13">
        <v>41010</v>
      </c>
    </row>
    <row r="72" spans="1:5" ht="30" customHeight="1">
      <c r="A72" s="2">
        <v>2</v>
      </c>
      <c r="B72" s="5" t="s">
        <v>19</v>
      </c>
      <c r="C72" s="15" t="s">
        <v>22</v>
      </c>
      <c r="D72" s="4">
        <f>18000+400000+200000+500000/0.92+10000/0.882</f>
        <v>1172816.1293502909</v>
      </c>
      <c r="E72" s="3" t="s">
        <v>20</v>
      </c>
    </row>
    <row r="73" spans="1:5" ht="30" customHeight="1">
      <c r="A73" s="2">
        <v>1</v>
      </c>
      <c r="B73" s="5" t="s">
        <v>17</v>
      </c>
      <c r="C73" s="15" t="s">
        <v>22</v>
      </c>
      <c r="D73" s="4">
        <f>(503588+595487+123066.5+178751.65+70000+800000+105490.34+46000)/0.882+(22487+39183.47+9490.34)/0.82+103026/0.807</f>
        <v>2960913.445069163</v>
      </c>
      <c r="E73" s="3" t="s">
        <v>20</v>
      </c>
    </row>
    <row r="74" spans="1:5" s="19" customFormat="1" ht="30" customHeight="1" hidden="1">
      <c r="A74" s="18"/>
      <c r="C74" s="21" t="s">
        <v>33</v>
      </c>
      <c r="D74" s="4">
        <f>SUM(D7:D73)</f>
        <v>66988216.21850486</v>
      </c>
      <c r="E74" s="20"/>
    </row>
    <row r="75" spans="1:5" s="19" customFormat="1" ht="18" customHeight="1">
      <c r="A75" s="18"/>
      <c r="B75" s="19" t="s">
        <v>32</v>
      </c>
      <c r="C75" s="22"/>
      <c r="D75" s="23"/>
      <c r="E75" s="20"/>
    </row>
    <row r="76" spans="1:4" s="19" customFormat="1" ht="26.25" customHeight="1">
      <c r="A76" s="18"/>
      <c r="B76" s="27" t="s">
        <v>54</v>
      </c>
      <c r="C76" s="27"/>
      <c r="D76" s="27"/>
    </row>
  </sheetData>
  <sheetProtection/>
  <mergeCells count="2">
    <mergeCell ref="B2:D2"/>
    <mergeCell ref="B76:D76"/>
  </mergeCells>
  <printOptions/>
  <pageMargins left="0.75" right="0.75" top="1" bottom="1" header="0.5" footer="0.5"/>
  <pageSetup horizontalDpi="600" verticalDpi="600" orientation="portrait" paperSize="9" scale="7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Voluntary Contributions 2015 (XLS)</dc:title>
  <dc:subject/>
  <dc:creator>Jean-Philippe Charlemagne</dc:creator>
  <cp:keywords/>
  <dc:description/>
  <cp:lastModifiedBy>Kimberly Gruber</cp:lastModifiedBy>
  <dcterms:created xsi:type="dcterms:W3CDTF">2015-01-09T13:54:24Z</dcterms:created>
  <dcterms:modified xsi:type="dcterms:W3CDTF">2015-06-01T13:31:44Z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FRTit">
    <vt:lpwstr/>
  </property>
  <property fmtid="{D5CDD505-2E9C-101B-9397-08002B2CF9AE}" pid="4" name="ARTit">
    <vt:lpwstr/>
  </property>
  <property fmtid="{D5CDD505-2E9C-101B-9397-08002B2CF9AE}" pid="5" name="RUTit">
    <vt:lpwstr/>
  </property>
  <property fmtid="{D5CDD505-2E9C-101B-9397-08002B2CF9AE}" pid="6" name="CHTit">
    <vt:lpwstr/>
  </property>
  <property fmtid="{D5CDD505-2E9C-101B-9397-08002B2CF9AE}" pid="7" name="ContentTy">
    <vt:lpwstr>Document</vt:lpwstr>
  </property>
  <property fmtid="{D5CDD505-2E9C-101B-9397-08002B2CF9AE}" pid="8" name="SPTit">
    <vt:lpwstr/>
  </property>
  <property fmtid="{D5CDD505-2E9C-101B-9397-08002B2CF9AE}" pid="9" name="display_urn:schemas-microsoft-com:office:office#Edit">
    <vt:lpwstr>Valerie MYTNIK</vt:lpwstr>
  </property>
  <property fmtid="{D5CDD505-2E9C-101B-9397-08002B2CF9AE}" pid="10" name="TemplateU">
    <vt:lpwstr/>
  </property>
  <property fmtid="{D5CDD505-2E9C-101B-9397-08002B2CF9AE}" pid="11" name="xd_Prog">
    <vt:lpwstr/>
  </property>
  <property fmtid="{D5CDD505-2E9C-101B-9397-08002B2CF9AE}" pid="12" name="display_urn:schemas-microsoft-com:office:office#Auth">
    <vt:lpwstr>Valerie MYTNIK</vt:lpwstr>
  </property>
  <property fmtid="{D5CDD505-2E9C-101B-9397-08002B2CF9AE}" pid="13" name="Ord">
    <vt:lpwstr>2805700.00000000</vt:lpwstr>
  </property>
  <property fmtid="{D5CDD505-2E9C-101B-9397-08002B2CF9AE}" pid="14" name="_SourceU">
    <vt:lpwstr/>
  </property>
  <property fmtid="{D5CDD505-2E9C-101B-9397-08002B2CF9AE}" pid="15" name="_SharedFileInd">
    <vt:lpwstr/>
  </property>
</Properties>
</file>