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1068" windowWidth="22980" windowHeight="8064" activeTab="0"/>
  </bookViews>
  <sheets>
    <sheet name="contr. 2016 in chrono. order" sheetId="1" r:id="rId1"/>
  </sheets>
  <definedNames>
    <definedName name="_xlnm.Print_Area" localSheetId="0">'contr. 2016 in chrono. order'!$B$1:$D$197</definedName>
  </definedNames>
  <calcPr fullCalcOnLoad="1"/>
</workbook>
</file>

<file path=xl/sharedStrings.xml><?xml version="1.0" encoding="utf-8"?>
<sst xmlns="http://schemas.openxmlformats.org/spreadsheetml/2006/main" count="357" uniqueCount="152">
  <si>
    <t>Switzerland</t>
  </si>
  <si>
    <t>European Commission</t>
  </si>
  <si>
    <t>Donor</t>
  </si>
  <si>
    <t>Denmark</t>
  </si>
  <si>
    <t>Norway*</t>
  </si>
  <si>
    <t>United Kingdom*</t>
  </si>
  <si>
    <t>Saudi Arabia*</t>
  </si>
  <si>
    <t>Belgium*</t>
  </si>
  <si>
    <t>China*</t>
  </si>
  <si>
    <t>European Commission*</t>
  </si>
  <si>
    <t>Switzerland*</t>
  </si>
  <si>
    <t>DKK 30,000,000</t>
  </si>
  <si>
    <t>-</t>
  </si>
  <si>
    <t>Amount in currency</t>
  </si>
  <si>
    <t>Date of pledge or direct payment</t>
  </si>
  <si>
    <t>Amount in US$**</t>
  </si>
  <si>
    <t>Total</t>
  </si>
  <si>
    <t>India</t>
  </si>
  <si>
    <t>Qatar</t>
  </si>
  <si>
    <t>Japan</t>
  </si>
  <si>
    <t>Liechtenstein</t>
  </si>
  <si>
    <t>Germany</t>
  </si>
  <si>
    <t>CHF 130,000</t>
  </si>
  <si>
    <t>New Zealand</t>
  </si>
  <si>
    <t>NZ$ 3,000,000</t>
  </si>
  <si>
    <t>United States of America</t>
  </si>
  <si>
    <t>Canada</t>
  </si>
  <si>
    <t>Austria</t>
  </si>
  <si>
    <t>Individual donor</t>
  </si>
  <si>
    <t>Spain</t>
  </si>
  <si>
    <t>* Includes 2016 portion of multi-year contribution.</t>
  </si>
  <si>
    <t>** Please note that the US$ figures presented in this table are provisional only and some may be subject to minor adjustments once records are finalized in UMOJA.</t>
  </si>
  <si>
    <t>NOK 87,000,000</t>
  </si>
  <si>
    <t>NOK 10,000,000</t>
  </si>
  <si>
    <t>EUR 800,000</t>
  </si>
  <si>
    <t>EUR 60,000</t>
  </si>
  <si>
    <t>EUR 921,879.05</t>
  </si>
  <si>
    <t>EUR 117,331</t>
  </si>
  <si>
    <t>EUR 150,697</t>
  </si>
  <si>
    <t>EUR 169,255</t>
  </si>
  <si>
    <t>EUR 321,089.21</t>
  </si>
  <si>
    <t>CHF 460,000</t>
  </si>
  <si>
    <t>EUR 500,000</t>
  </si>
  <si>
    <t>EUR 300,000</t>
  </si>
  <si>
    <t>CAD 639,324</t>
  </si>
  <si>
    <t>UNDP</t>
  </si>
  <si>
    <t>CHF 25,000</t>
  </si>
  <si>
    <t>Mauritius</t>
  </si>
  <si>
    <t>Canada*</t>
  </si>
  <si>
    <t>American Jewish World Service, Inc.*</t>
  </si>
  <si>
    <t>Ford Foundation*</t>
  </si>
  <si>
    <t>Netherlands*</t>
  </si>
  <si>
    <t>IOM*</t>
  </si>
  <si>
    <t>Singpore</t>
  </si>
  <si>
    <t>RS. 65,000</t>
  </si>
  <si>
    <t>PBSO</t>
  </si>
  <si>
    <r>
      <t xml:space="preserve">Voluntary contributions to OHCHR for 2016
</t>
    </r>
    <r>
      <rPr>
        <b/>
        <i/>
        <sz val="10"/>
        <color indexed="9"/>
        <rFont val="Arial"/>
        <family val="2"/>
      </rPr>
      <t>(in chronological order, from latest to oldest)</t>
    </r>
  </si>
  <si>
    <t>OIF</t>
  </si>
  <si>
    <t>Thailand</t>
  </si>
  <si>
    <t>United Kingdom</t>
  </si>
  <si>
    <t>PNUD</t>
  </si>
  <si>
    <t>Lebanon</t>
  </si>
  <si>
    <t>CHF 3,949.06</t>
  </si>
  <si>
    <t>CERF</t>
  </si>
  <si>
    <t>Argentina</t>
  </si>
  <si>
    <t>Mongolia</t>
  </si>
  <si>
    <t>The Netherlands</t>
  </si>
  <si>
    <t>Republic of Korea</t>
  </si>
  <si>
    <t>Turkey</t>
  </si>
  <si>
    <t>Ireland</t>
  </si>
  <si>
    <t>Montenegro</t>
  </si>
  <si>
    <t>UN Women</t>
  </si>
  <si>
    <t>Slovak Republic</t>
  </si>
  <si>
    <t>CHF 43,000</t>
  </si>
  <si>
    <t>Cameroon</t>
  </si>
  <si>
    <t>Monaco</t>
  </si>
  <si>
    <t>Saudi Arabia</t>
  </si>
  <si>
    <t>Norway</t>
  </si>
  <si>
    <t>NOK 4500000</t>
  </si>
  <si>
    <t>Australia</t>
  </si>
  <si>
    <t>AUD 100,000</t>
  </si>
  <si>
    <t>Italy</t>
  </si>
  <si>
    <t>Chile</t>
  </si>
  <si>
    <t>CHF 500,000</t>
  </si>
  <si>
    <t>Mexico</t>
  </si>
  <si>
    <t>Morocco</t>
  </si>
  <si>
    <t>Finland</t>
  </si>
  <si>
    <t>France</t>
  </si>
  <si>
    <t>Sweden</t>
  </si>
  <si>
    <t>SEK 50,000,000</t>
  </si>
  <si>
    <t>CHF 1,000,000</t>
  </si>
  <si>
    <t>SEK 10,000,000</t>
  </si>
  <si>
    <t>Belgium</t>
  </si>
  <si>
    <t>Pakistan</t>
  </si>
  <si>
    <t>SEK 37,000,000</t>
  </si>
  <si>
    <t>Hungary</t>
  </si>
  <si>
    <t>Netherlands</t>
  </si>
  <si>
    <t>Andorra</t>
  </si>
  <si>
    <t>CHF 450,000</t>
  </si>
  <si>
    <t>Nicaragua</t>
  </si>
  <si>
    <t>Flemish Government</t>
  </si>
  <si>
    <t>28/07-15/08/2016</t>
  </si>
  <si>
    <t>£ 209,537.03</t>
  </si>
  <si>
    <t>Basque Government</t>
  </si>
  <si>
    <t>Kuwait</t>
  </si>
  <si>
    <t>Peru</t>
  </si>
  <si>
    <t>CHF 4,900</t>
  </si>
  <si>
    <t>£ 249,000</t>
  </si>
  <si>
    <t>€ 15,000</t>
  </si>
  <si>
    <t>Georgia</t>
  </si>
  <si>
    <t>Singapore</t>
  </si>
  <si>
    <t>Cuba</t>
  </si>
  <si>
    <t>CHF 1,865</t>
  </si>
  <si>
    <t>Holy See</t>
  </si>
  <si>
    <t>Romania</t>
  </si>
  <si>
    <t>RON 105,000</t>
  </si>
  <si>
    <t>£ 80,000</t>
  </si>
  <si>
    <t>Poland</t>
  </si>
  <si>
    <t>CHF 99,621.43</t>
  </si>
  <si>
    <t>€ 454,224.95</t>
  </si>
  <si>
    <t>€ 191,000</t>
  </si>
  <si>
    <t>NOK 140,000</t>
  </si>
  <si>
    <t>CHF 200,000</t>
  </si>
  <si>
    <t>SEK 4,000,000</t>
  </si>
  <si>
    <t>CAD 63,250</t>
  </si>
  <si>
    <t>€ 100,000</t>
  </si>
  <si>
    <t>Russian Federation</t>
  </si>
  <si>
    <t>Latvia</t>
  </si>
  <si>
    <t>€ 10,000</t>
  </si>
  <si>
    <t>€ 222,796.41</t>
  </si>
  <si>
    <t>£ 2,500,000</t>
  </si>
  <si>
    <t>€ 654,974.10</t>
  </si>
  <si>
    <t>€ 210,000</t>
  </si>
  <si>
    <t>Czech Republic</t>
  </si>
  <si>
    <t>CZK 1,650,000</t>
  </si>
  <si>
    <t>Cyprus</t>
  </si>
  <si>
    <t>NOK 4,000,000</t>
  </si>
  <si>
    <t>Malaysia</t>
  </si>
  <si>
    <t>€ 35,000</t>
  </si>
  <si>
    <t>€ 1,286,000</t>
  </si>
  <si>
    <t>SEK 2,600,000</t>
  </si>
  <si>
    <t>€ 200,000</t>
  </si>
  <si>
    <t>AUD$ 2,678,000</t>
  </si>
  <si>
    <t>£ 13,806.84</t>
  </si>
  <si>
    <t>CAD$ 2,000,000</t>
  </si>
  <si>
    <t>€ 100,002</t>
  </si>
  <si>
    <t>Generalitat de Catalunya (Spain)</t>
  </si>
  <si>
    <t>CAD$ 1,000,000</t>
  </si>
  <si>
    <t>CAD$ 1,500,000</t>
  </si>
  <si>
    <t>Estonia</t>
  </si>
  <si>
    <t>€ 70,000</t>
  </si>
  <si>
    <t>Bulgaria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</si>
</sst>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€-2]\ #,##0;[Red]\-[$€-2]\ #,##0"/>
    <numFmt numFmtId="165" formatCode="[$€-2]\ #,##0.00;[Red]\-[$€-2]\ #,##0.00"/>
    <numFmt numFmtId="166" formatCode="#,##0_ ;[Red]\-#,##0\ "/>
    <numFmt numFmtId="167" formatCode="[$€-2]\ #,##0.0;[Red]\-[$€-2]\ #,##0.0"/>
    <numFmt numFmtId="168" formatCode="[$£-809]#,##0;[Red]\-[$£-809]#,##0"/>
    <numFmt numFmtId="169" formatCode="[$£-809]#,##0.0;[Red]\-[$£-809]#,##0.0"/>
    <numFmt numFmtId="170" formatCode="[$€-2]\ #,##0.000;[Red]\-[$€-2]\ #,##0.000"/>
    <numFmt numFmtId="171" formatCode="[$£-809]#,##0.000;[Red]\-[$£-809]#,##0.000"/>
    <numFmt numFmtId="172" formatCode="[$€-1809]#,##0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0"/>
      <color indexed="9"/>
      <name val="Arial"/>
      <family val="2"/>
    </font>
    <font>
      <sz val="10"/>
      <name val="Garamond"/>
      <family val="1"/>
    </font>
    <font>
      <b/>
      <sz val="12"/>
      <name val="Garamond"/>
      <family val="1"/>
    </font>
    <font>
      <b/>
      <sz val="11"/>
      <name val="Garamond"/>
      <family val="1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33" borderId="10" xfId="0" applyNumberFormat="1" applyFont="1" applyFill="1" applyBorder="1" applyAlignment="1">
      <alignment horizontal="right" indent="1"/>
    </xf>
    <xf numFmtId="0" fontId="2" fillId="33" borderId="10" xfId="0" applyFont="1" applyFill="1" applyBorder="1" applyAlignment="1">
      <alignment horizontal="left" indent="1"/>
    </xf>
    <xf numFmtId="0" fontId="3" fillId="0" borderId="0" xfId="0" applyFont="1" applyAlignment="1">
      <alignment horizontal="right" wrapText="1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7" fillId="0" borderId="0" xfId="0" applyFont="1" applyBorder="1" applyAlignment="1">
      <alignment horizontal="centerContinuous"/>
    </xf>
    <xf numFmtId="14" fontId="3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0" fontId="2" fillId="33" borderId="10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" fillId="0" borderId="10" xfId="0" applyFont="1" applyBorder="1" applyAlignment="1">
      <alignment horizontal="right" indent="1"/>
    </xf>
    <xf numFmtId="0" fontId="2" fillId="0" borderId="0" xfId="0" applyFont="1" applyBorder="1" applyAlignment="1">
      <alignment horizontal="right" indent="1"/>
    </xf>
    <xf numFmtId="3" fontId="2" fillId="33" borderId="0" xfId="0" applyNumberFormat="1" applyFont="1" applyFill="1" applyBorder="1" applyAlignment="1">
      <alignment horizontal="right" indent="1"/>
    </xf>
    <xf numFmtId="168" fontId="2" fillId="33" borderId="10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3333750</xdr:colOff>
      <xdr:row>0</xdr:row>
      <xdr:rowOff>200025</xdr:rowOff>
    </xdr:from>
    <xdr:to>
      <xdr:col>2</xdr:col>
      <xdr:colOff>409575</xdr:colOff>
      <xdr:row>0</xdr:row>
      <xdr:rowOff>847725</xdr:rowOff>
    </xdr:to>
    <xdr:pic>
      <xdr:nvPicPr>
        <xdr:cNvPr id="1" name="Picture 13" descr="un-logo-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86175" y="200025"/>
          <a:ext cx="7048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0</xdr:row>
      <xdr:rowOff>66675</xdr:rowOff>
    </xdr:from>
    <xdr:to>
      <xdr:col>1</xdr:col>
      <xdr:colOff>1962150</xdr:colOff>
      <xdr:row>0</xdr:row>
      <xdr:rowOff>895350</xdr:rowOff>
    </xdr:to>
    <xdr:pic>
      <xdr:nvPicPr>
        <xdr:cNvPr id="2" name="Picture 14" descr="Black%20on%20white%20Block_ENGLIS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" y="66675"/>
          <a:ext cx="1885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0</xdr:row>
      <xdr:rowOff>28575</xdr:rowOff>
    </xdr:from>
    <xdr:to>
      <xdr:col>3</xdr:col>
      <xdr:colOff>1752600</xdr:colOff>
      <xdr:row>0</xdr:row>
      <xdr:rowOff>876300</xdr:rowOff>
    </xdr:to>
    <xdr:pic>
      <xdr:nvPicPr>
        <xdr:cNvPr id="3" name="Picture 15" descr="Black%20White%20bloc_FRENC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48375" y="28575"/>
          <a:ext cx="17335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I9" sqref="I9"/>
    </sheetView>
  </sheetViews>
  <sheetFormatPr defaultColWidth="9.140625" defaultRowHeight="12.75"/>
  <cols>
    <col min="1" max="1" width="5.28125" style="2" customWidth="1"/>
    <col min="2" max="2" width="54.421875" style="1" bestFit="1" customWidth="1"/>
    <col min="3" max="3" width="30.7109375" style="2" customWidth="1"/>
    <col min="4" max="4" width="27.28125" style="1" customWidth="1"/>
    <col min="5" max="5" width="18.28125" style="1" hidden="1" customWidth="1"/>
    <col min="6" max="16384" width="9.140625" style="1" customWidth="1"/>
  </cols>
  <sheetData>
    <row r="1" spans="1:8" s="7" customFormat="1" ht="81" customHeight="1">
      <c r="A1" s="11"/>
      <c r="B1"/>
      <c r="C1" s="13"/>
      <c r="D1"/>
      <c r="E1" s="10"/>
      <c r="F1" s="8"/>
      <c r="G1" s="9"/>
      <c r="H1" s="8"/>
    </row>
    <row r="2" spans="2:4" ht="66" customHeight="1">
      <c r="B2" s="24" t="s">
        <v>56</v>
      </c>
      <c r="C2" s="25"/>
      <c r="D2" s="26"/>
    </row>
    <row r="3" spans="2:5" ht="30" customHeight="1">
      <c r="B3" s="6" t="s">
        <v>2</v>
      </c>
      <c r="C3" s="6" t="s">
        <v>13</v>
      </c>
      <c r="D3" s="6" t="s">
        <v>15</v>
      </c>
      <c r="E3" s="5" t="s">
        <v>14</v>
      </c>
    </row>
    <row r="4" spans="1:5" ht="30" customHeight="1">
      <c r="A4" s="2">
        <v>192</v>
      </c>
      <c r="B4" s="4" t="s">
        <v>151</v>
      </c>
      <c r="C4" s="23" t="s">
        <v>12</v>
      </c>
      <c r="D4" s="3">
        <v>15000</v>
      </c>
      <c r="E4" s="12">
        <v>42734</v>
      </c>
    </row>
    <row r="5" spans="1:5" ht="30" customHeight="1">
      <c r="A5" s="2">
        <v>191</v>
      </c>
      <c r="B5" s="4" t="s">
        <v>149</v>
      </c>
      <c r="C5" s="23" t="s">
        <v>150</v>
      </c>
      <c r="D5" s="3">
        <f>(20000+50000)/0.942</f>
        <v>74309.9787685775</v>
      </c>
      <c r="E5" s="12">
        <v>42718</v>
      </c>
    </row>
    <row r="6" spans="1:5" ht="30" customHeight="1">
      <c r="A6" s="2">
        <v>190</v>
      </c>
      <c r="B6" s="4" t="s">
        <v>26</v>
      </c>
      <c r="C6" s="23" t="s">
        <v>148</v>
      </c>
      <c r="D6" s="3">
        <f>1500000/1.344</f>
        <v>1116071.4285714284</v>
      </c>
      <c r="E6" s="12">
        <v>42727</v>
      </c>
    </row>
    <row r="7" spans="1:5" ht="30" customHeight="1">
      <c r="A7" s="2">
        <v>189</v>
      </c>
      <c r="B7" s="4" t="s">
        <v>26</v>
      </c>
      <c r="C7" s="23" t="s">
        <v>147</v>
      </c>
      <c r="D7" s="3">
        <f>1000000/1.344</f>
        <v>744047.619047619</v>
      </c>
      <c r="E7" s="12">
        <v>42726</v>
      </c>
    </row>
    <row r="8" spans="1:5" ht="30" customHeight="1">
      <c r="A8" s="2">
        <v>188</v>
      </c>
      <c r="B8" s="4" t="s">
        <v>146</v>
      </c>
      <c r="C8" s="23" t="s">
        <v>125</v>
      </c>
      <c r="D8" s="3">
        <f>100000/0.942</f>
        <v>106157.11252653929</v>
      </c>
      <c r="E8" s="12">
        <v>42724</v>
      </c>
    </row>
    <row r="9" spans="1:5" ht="30" customHeight="1">
      <c r="A9" s="2">
        <v>187</v>
      </c>
      <c r="B9" s="4" t="s">
        <v>68</v>
      </c>
      <c r="C9" s="23" t="s">
        <v>12</v>
      </c>
      <c r="D9" s="3">
        <v>10000</v>
      </c>
      <c r="E9" s="12">
        <v>42724</v>
      </c>
    </row>
    <row r="10" spans="1:5" ht="30" customHeight="1">
      <c r="A10" s="2">
        <v>186</v>
      </c>
      <c r="B10" s="4" t="s">
        <v>26</v>
      </c>
      <c r="C10" s="23" t="s">
        <v>144</v>
      </c>
      <c r="D10" s="3">
        <f>2000000/1.344</f>
        <v>1488095.238095238</v>
      </c>
      <c r="E10" s="12">
        <v>42725</v>
      </c>
    </row>
    <row r="11" spans="1:5" ht="30" customHeight="1">
      <c r="A11" s="2">
        <v>185</v>
      </c>
      <c r="B11" s="4" t="s">
        <v>59</v>
      </c>
      <c r="C11" s="23" t="s">
        <v>143</v>
      </c>
      <c r="D11" s="3">
        <f>13806.84/0.8</f>
        <v>17258.55</v>
      </c>
      <c r="E11" s="12">
        <v>42723</v>
      </c>
    </row>
    <row r="12" spans="1:5" ht="30" customHeight="1">
      <c r="A12" s="2">
        <v>184</v>
      </c>
      <c r="B12" s="4" t="s">
        <v>27</v>
      </c>
      <c r="C12" s="23" t="s">
        <v>141</v>
      </c>
      <c r="D12" s="3">
        <f>200000/0.942</f>
        <v>212314.22505307858</v>
      </c>
      <c r="E12" s="12">
        <v>42720</v>
      </c>
    </row>
    <row r="13" spans="1:5" ht="30" customHeight="1">
      <c r="A13" s="2">
        <v>183</v>
      </c>
      <c r="B13" s="4" t="s">
        <v>68</v>
      </c>
      <c r="C13" s="23" t="s">
        <v>12</v>
      </c>
      <c r="D13" s="3">
        <v>200000</v>
      </c>
      <c r="E13" s="12">
        <v>42720</v>
      </c>
    </row>
    <row r="14" spans="1:5" ht="30" customHeight="1">
      <c r="A14" s="2">
        <v>182</v>
      </c>
      <c r="B14" s="4" t="s">
        <v>79</v>
      </c>
      <c r="C14" s="23" t="s">
        <v>142</v>
      </c>
      <c r="D14" s="3">
        <f>2678000/1.339</f>
        <v>2000000</v>
      </c>
      <c r="E14" s="12">
        <v>42719</v>
      </c>
    </row>
    <row r="15" spans="1:5" ht="30" customHeight="1">
      <c r="A15" s="2">
        <v>181</v>
      </c>
      <c r="B15" s="4" t="s">
        <v>87</v>
      </c>
      <c r="C15" s="23" t="s">
        <v>141</v>
      </c>
      <c r="D15" s="3">
        <f>200000/0.942</f>
        <v>212314.22505307858</v>
      </c>
      <c r="E15" s="12">
        <v>42719</v>
      </c>
    </row>
    <row r="16" spans="1:5" ht="30" customHeight="1">
      <c r="A16" s="2">
        <v>180</v>
      </c>
      <c r="B16" s="4" t="s">
        <v>88</v>
      </c>
      <c r="C16" s="23" t="s">
        <v>140</v>
      </c>
      <c r="D16" s="3">
        <f>2600000/9.201</f>
        <v>282577.9806542767</v>
      </c>
      <c r="E16" s="12">
        <v>42719</v>
      </c>
    </row>
    <row r="17" spans="1:5" ht="30" customHeight="1">
      <c r="A17" s="2">
        <v>179</v>
      </c>
      <c r="B17" s="4" t="s">
        <v>21</v>
      </c>
      <c r="C17" s="23" t="s">
        <v>139</v>
      </c>
      <c r="D17" s="3">
        <f>1286000/0.942</f>
        <v>1365180.4670912952</v>
      </c>
      <c r="E17" s="12">
        <v>42718</v>
      </c>
    </row>
    <row r="18" spans="1:5" ht="30" customHeight="1">
      <c r="A18" s="2">
        <v>178</v>
      </c>
      <c r="B18" s="4" t="s">
        <v>21</v>
      </c>
      <c r="C18" s="23" t="s">
        <v>138</v>
      </c>
      <c r="D18" s="3">
        <f>35000/0.942</f>
        <v>37154.98938428875</v>
      </c>
      <c r="E18" s="12">
        <v>42718</v>
      </c>
    </row>
    <row r="19" spans="1:5" ht="30" customHeight="1">
      <c r="A19" s="2">
        <v>177</v>
      </c>
      <c r="B19" s="4" t="s">
        <v>137</v>
      </c>
      <c r="C19" s="23" t="s">
        <v>12</v>
      </c>
      <c r="D19" s="3">
        <v>20005.04</v>
      </c>
      <c r="E19" s="12">
        <v>42717</v>
      </c>
    </row>
    <row r="20" spans="1:5" ht="30" customHeight="1">
      <c r="A20" s="2">
        <v>176</v>
      </c>
      <c r="B20" s="4" t="s">
        <v>77</v>
      </c>
      <c r="C20" s="23" t="s">
        <v>136</v>
      </c>
      <c r="D20" s="3">
        <f>4000000/8.56</f>
        <v>467289.7196261682</v>
      </c>
      <c r="E20" s="12">
        <v>42713</v>
      </c>
    </row>
    <row r="21" spans="1:5" ht="30" customHeight="1">
      <c r="A21" s="2">
        <v>175</v>
      </c>
      <c r="B21" s="4" t="s">
        <v>135</v>
      </c>
      <c r="C21" s="23" t="s">
        <v>128</v>
      </c>
      <c r="D21" s="3">
        <f>10000/0.942</f>
        <v>10615.711252653928</v>
      </c>
      <c r="E21" s="12">
        <v>42713</v>
      </c>
    </row>
    <row r="22" spans="1:5" ht="30" customHeight="1">
      <c r="A22" s="2">
        <v>174</v>
      </c>
      <c r="B22" s="4" t="s">
        <v>21</v>
      </c>
      <c r="C22" s="23" t="s">
        <v>132</v>
      </c>
      <c r="D22" s="3">
        <f>210000/0.942</f>
        <v>222929.9363057325</v>
      </c>
      <c r="E22" s="12">
        <v>42712</v>
      </c>
    </row>
    <row r="23" spans="1:5" ht="30" customHeight="1">
      <c r="A23" s="2">
        <v>173</v>
      </c>
      <c r="B23" s="4" t="s">
        <v>133</v>
      </c>
      <c r="C23" s="23" t="s">
        <v>134</v>
      </c>
      <c r="D23" s="3">
        <f>(1250000+200000+200000)/25.48</f>
        <v>64756.67189952904</v>
      </c>
      <c r="E23" s="12">
        <v>42711</v>
      </c>
    </row>
    <row r="24" spans="1:5" ht="30" customHeight="1">
      <c r="A24" s="2">
        <v>172</v>
      </c>
      <c r="B24" s="4" t="s">
        <v>69</v>
      </c>
      <c r="C24" s="23" t="s">
        <v>132</v>
      </c>
      <c r="D24" s="3">
        <f>210000/0.942</f>
        <v>222929.9363057325</v>
      </c>
      <c r="E24" s="12">
        <v>42712</v>
      </c>
    </row>
    <row r="25" spans="1:5" ht="30" customHeight="1">
      <c r="A25" s="2">
        <v>171</v>
      </c>
      <c r="B25" s="4" t="s">
        <v>0</v>
      </c>
      <c r="C25" s="23" t="s">
        <v>12</v>
      </c>
      <c r="D25" s="3">
        <v>180000</v>
      </c>
      <c r="E25" s="12">
        <v>42711</v>
      </c>
    </row>
    <row r="26" spans="1:5" ht="30" customHeight="1">
      <c r="A26" s="2">
        <v>170</v>
      </c>
      <c r="B26" s="4" t="s">
        <v>0</v>
      </c>
      <c r="C26" s="23" t="s">
        <v>12</v>
      </c>
      <c r="D26" s="3">
        <v>165975</v>
      </c>
      <c r="E26" s="12">
        <v>42711</v>
      </c>
    </row>
    <row r="27" spans="1:5" ht="30" customHeight="1">
      <c r="A27" s="2">
        <v>169</v>
      </c>
      <c r="B27" s="4" t="s">
        <v>92</v>
      </c>
      <c r="C27" s="23" t="s">
        <v>131</v>
      </c>
      <c r="D27" s="3">
        <f>654974.1/0.942</f>
        <v>695301.5923566879</v>
      </c>
      <c r="E27" s="12">
        <v>42709</v>
      </c>
    </row>
    <row r="28" spans="1:5" ht="30" customHeight="1">
      <c r="A28" s="2">
        <v>168</v>
      </c>
      <c r="B28" s="4" t="s">
        <v>68</v>
      </c>
      <c r="C28" s="23" t="s">
        <v>12</v>
      </c>
      <c r="D28" s="3">
        <v>50000</v>
      </c>
      <c r="E28" s="12">
        <v>42704</v>
      </c>
    </row>
    <row r="29" spans="1:5" ht="30" customHeight="1">
      <c r="A29" s="2">
        <v>167</v>
      </c>
      <c r="B29" s="4" t="s">
        <v>59</v>
      </c>
      <c r="C29" s="23" t="s">
        <v>130</v>
      </c>
      <c r="D29" s="3">
        <f>2500000/0.8</f>
        <v>3125000</v>
      </c>
      <c r="E29" s="12">
        <v>42706</v>
      </c>
    </row>
    <row r="30" spans="1:5" ht="30" customHeight="1">
      <c r="A30" s="2">
        <v>166</v>
      </c>
      <c r="B30" s="4" t="s">
        <v>66</v>
      </c>
      <c r="C30" s="23" t="s">
        <v>108</v>
      </c>
      <c r="D30" s="3">
        <f>15000/0.942</f>
        <v>15923.566878980893</v>
      </c>
      <c r="E30" s="12">
        <v>42705</v>
      </c>
    </row>
    <row r="31" spans="1:5" ht="30" customHeight="1">
      <c r="A31" s="2">
        <v>165</v>
      </c>
      <c r="B31" s="4" t="s">
        <v>1</v>
      </c>
      <c r="C31" s="23" t="s">
        <v>129</v>
      </c>
      <c r="D31" s="3">
        <f>222796.41/0.942</f>
        <v>236514.23566878983</v>
      </c>
      <c r="E31" s="12">
        <v>42702</v>
      </c>
    </row>
    <row r="32" spans="1:5" ht="30" customHeight="1">
      <c r="A32" s="2">
        <v>164</v>
      </c>
      <c r="B32" s="4" t="s">
        <v>17</v>
      </c>
      <c r="C32" s="23" t="s">
        <v>12</v>
      </c>
      <c r="D32" s="3">
        <v>50000</v>
      </c>
      <c r="E32" s="12">
        <v>42704</v>
      </c>
    </row>
    <row r="33" spans="1:5" ht="30" customHeight="1">
      <c r="A33" s="2">
        <v>163</v>
      </c>
      <c r="B33" s="4" t="s">
        <v>66</v>
      </c>
      <c r="C33" s="23" t="s">
        <v>12</v>
      </c>
      <c r="D33" s="3">
        <v>150000</v>
      </c>
      <c r="E33" s="12">
        <v>42704</v>
      </c>
    </row>
    <row r="34" spans="1:5" ht="30" customHeight="1">
      <c r="A34" s="2">
        <v>162</v>
      </c>
      <c r="B34" s="4" t="s">
        <v>127</v>
      </c>
      <c r="C34" s="23" t="s">
        <v>128</v>
      </c>
      <c r="D34" s="3">
        <f>10000/0.92</f>
        <v>10869.565217391304</v>
      </c>
      <c r="E34" s="12">
        <v>42702</v>
      </c>
    </row>
    <row r="35" spans="1:5" ht="30" customHeight="1">
      <c r="A35" s="2">
        <v>161</v>
      </c>
      <c r="B35" s="4" t="s">
        <v>126</v>
      </c>
      <c r="C35" s="23" t="s">
        <v>12</v>
      </c>
      <c r="D35" s="3">
        <v>1999965</v>
      </c>
      <c r="E35" s="12"/>
    </row>
    <row r="36" spans="1:5" ht="30" customHeight="1">
      <c r="A36" s="2">
        <v>160</v>
      </c>
      <c r="B36" s="4" t="s">
        <v>1</v>
      </c>
      <c r="C36" s="23" t="s">
        <v>12</v>
      </c>
      <c r="D36" s="3">
        <f>1716613</f>
        <v>1716613</v>
      </c>
      <c r="E36" s="12">
        <v>42697</v>
      </c>
    </row>
    <row r="37" spans="1:5" ht="30" customHeight="1">
      <c r="A37" s="2">
        <v>159</v>
      </c>
      <c r="B37" s="4" t="s">
        <v>86</v>
      </c>
      <c r="C37" s="23" t="s">
        <v>125</v>
      </c>
      <c r="D37" s="3">
        <f>100000/0.92</f>
        <v>108695.65217391304</v>
      </c>
      <c r="E37" s="12">
        <v>42695</v>
      </c>
    </row>
    <row r="38" spans="1:5" ht="30" customHeight="1">
      <c r="A38" s="2">
        <v>158</v>
      </c>
      <c r="B38" s="4" t="s">
        <v>96</v>
      </c>
      <c r="C38" s="23" t="s">
        <v>12</v>
      </c>
      <c r="D38" s="3">
        <v>70000</v>
      </c>
      <c r="E38" s="12">
        <v>42695</v>
      </c>
    </row>
    <row r="39" spans="1:5" ht="30" customHeight="1">
      <c r="A39" s="2">
        <v>157</v>
      </c>
      <c r="B39" s="4" t="s">
        <v>96</v>
      </c>
      <c r="C39" s="23" t="s">
        <v>12</v>
      </c>
      <c r="D39" s="3">
        <v>287800</v>
      </c>
      <c r="E39" s="12">
        <v>42691</v>
      </c>
    </row>
    <row r="40" spans="1:5" ht="30" customHeight="1">
      <c r="A40" s="2">
        <v>156</v>
      </c>
      <c r="B40" s="4" t="s">
        <v>26</v>
      </c>
      <c r="C40" s="23" t="s">
        <v>124</v>
      </c>
      <c r="D40" s="3">
        <f>63250/1.353</f>
        <v>46747.9674796748</v>
      </c>
      <c r="E40" s="12">
        <v>42691</v>
      </c>
    </row>
    <row r="41" spans="1:5" ht="30" customHeight="1">
      <c r="A41" s="2">
        <v>155</v>
      </c>
      <c r="B41" s="4" t="s">
        <v>0</v>
      </c>
      <c r="C41" s="23" t="s">
        <v>12</v>
      </c>
      <c r="D41" s="3">
        <v>156053</v>
      </c>
      <c r="E41" s="12">
        <v>42691</v>
      </c>
    </row>
    <row r="42" spans="1:5" ht="30" customHeight="1">
      <c r="A42" s="2">
        <v>154</v>
      </c>
      <c r="B42" s="4" t="s">
        <v>88</v>
      </c>
      <c r="C42" s="23" t="s">
        <v>123</v>
      </c>
      <c r="D42" s="3">
        <f>4000000/9.064</f>
        <v>441306.266548985</v>
      </c>
      <c r="E42" s="12">
        <v>42690</v>
      </c>
    </row>
    <row r="43" spans="1:5" ht="30" customHeight="1">
      <c r="A43" s="2">
        <v>153</v>
      </c>
      <c r="B43" s="4" t="s">
        <v>0</v>
      </c>
      <c r="C43" s="23" t="s">
        <v>122</v>
      </c>
      <c r="D43" s="3">
        <f>200000/0.986</f>
        <v>202839.7565922921</v>
      </c>
      <c r="E43" s="12">
        <v>42690</v>
      </c>
    </row>
    <row r="44" spans="1:5" ht="30" customHeight="1">
      <c r="A44" s="2">
        <v>152</v>
      </c>
      <c r="B44" s="4" t="s">
        <v>77</v>
      </c>
      <c r="C44" s="23" t="s">
        <v>121</v>
      </c>
      <c r="D44" s="3">
        <f>140000/8.401</f>
        <v>16664.682775860016</v>
      </c>
      <c r="E44" s="12">
        <v>42685</v>
      </c>
    </row>
    <row r="45" spans="1:5" ht="30" customHeight="1">
      <c r="A45" s="2">
        <v>151</v>
      </c>
      <c r="B45" s="4" t="s">
        <v>0</v>
      </c>
      <c r="C45" s="23" t="s">
        <v>12</v>
      </c>
      <c r="D45" s="3">
        <v>10000</v>
      </c>
      <c r="E45" s="12">
        <v>42685</v>
      </c>
    </row>
    <row r="46" spans="1:5" ht="30" customHeight="1">
      <c r="A46" s="2">
        <v>150</v>
      </c>
      <c r="B46" s="4" t="s">
        <v>21</v>
      </c>
      <c r="C46" s="23" t="s">
        <v>120</v>
      </c>
      <c r="D46" s="3">
        <f>191000/0.915</f>
        <v>208743.1693989071</v>
      </c>
      <c r="E46" s="12">
        <v>42685</v>
      </c>
    </row>
    <row r="47" spans="1:5" ht="30" customHeight="1">
      <c r="A47" s="2">
        <v>149</v>
      </c>
      <c r="B47" s="4" t="s">
        <v>0</v>
      </c>
      <c r="C47" s="23" t="s">
        <v>12</v>
      </c>
      <c r="D47" s="3">
        <v>150000</v>
      </c>
      <c r="E47" s="12">
        <v>42685</v>
      </c>
    </row>
    <row r="48" spans="1:5" ht="30" customHeight="1">
      <c r="A48" s="2">
        <v>148</v>
      </c>
      <c r="B48" s="4" t="s">
        <v>67</v>
      </c>
      <c r="C48" s="23" t="s">
        <v>12</v>
      </c>
      <c r="D48" s="3">
        <v>301500</v>
      </c>
      <c r="E48" s="12">
        <v>42681</v>
      </c>
    </row>
    <row r="49" spans="1:5" ht="30" customHeight="1">
      <c r="A49" s="2">
        <v>147</v>
      </c>
      <c r="B49" s="4" t="s">
        <v>1</v>
      </c>
      <c r="C49" s="23" t="s">
        <v>119</v>
      </c>
      <c r="D49" s="3">
        <f>454224.95/0.915</f>
        <v>496420.71038251364</v>
      </c>
      <c r="E49" s="12">
        <v>42676</v>
      </c>
    </row>
    <row r="50" spans="1:5" ht="30" customHeight="1">
      <c r="A50" s="2">
        <v>146</v>
      </c>
      <c r="B50" s="4" t="s">
        <v>69</v>
      </c>
      <c r="C50" s="23" t="s">
        <v>145</v>
      </c>
      <c r="D50" s="3">
        <f>100047/0.915</f>
        <v>109340.98360655738</v>
      </c>
      <c r="E50" s="12">
        <v>42676</v>
      </c>
    </row>
    <row r="51" spans="1:5" ht="30" customHeight="1">
      <c r="A51" s="2">
        <v>145</v>
      </c>
      <c r="B51" s="4" t="s">
        <v>117</v>
      </c>
      <c r="C51" s="23" t="s">
        <v>118</v>
      </c>
      <c r="D51" s="3">
        <f>99621.43/0.993</f>
        <v>100323.69587109768</v>
      </c>
      <c r="E51" s="12">
        <v>42674</v>
      </c>
    </row>
    <row r="52" spans="1:5" ht="30" customHeight="1">
      <c r="A52" s="2">
        <v>144</v>
      </c>
      <c r="B52" s="4" t="s">
        <v>59</v>
      </c>
      <c r="C52" s="23" t="s">
        <v>116</v>
      </c>
      <c r="D52" s="3">
        <f>80000/0.769</f>
        <v>104031.20936280883</v>
      </c>
      <c r="E52" s="12">
        <v>42643</v>
      </c>
    </row>
    <row r="53" spans="1:5" ht="30" customHeight="1">
      <c r="A53" s="2">
        <v>143</v>
      </c>
      <c r="B53" s="4" t="s">
        <v>114</v>
      </c>
      <c r="C53" s="15" t="s">
        <v>115</v>
      </c>
      <c r="D53" s="3">
        <f>105000/3.97</f>
        <v>26448.36272040302</v>
      </c>
      <c r="E53" s="12">
        <v>42662</v>
      </c>
    </row>
    <row r="54" spans="1:5" ht="30" customHeight="1">
      <c r="A54" s="2">
        <v>142</v>
      </c>
      <c r="B54" s="4" t="s">
        <v>113</v>
      </c>
      <c r="C54" s="15" t="s">
        <v>12</v>
      </c>
      <c r="D54" s="3">
        <f>2500+2000+2000</f>
        <v>6500</v>
      </c>
      <c r="E54" s="12">
        <v>42660</v>
      </c>
    </row>
    <row r="55" spans="1:5" ht="30" customHeight="1">
      <c r="A55" s="2">
        <v>141</v>
      </c>
      <c r="B55" s="4" t="s">
        <v>111</v>
      </c>
      <c r="C55" s="15" t="s">
        <v>112</v>
      </c>
      <c r="D55" s="3">
        <f>1883.93</f>
        <v>1883.93</v>
      </c>
      <c r="E55" s="12">
        <v>42660</v>
      </c>
    </row>
    <row r="56" spans="1:5" ht="30" customHeight="1">
      <c r="A56" s="2">
        <v>140</v>
      </c>
      <c r="B56" s="4" t="s">
        <v>84</v>
      </c>
      <c r="C56" s="15" t="s">
        <v>12</v>
      </c>
      <c r="D56" s="3">
        <v>15946.01</v>
      </c>
      <c r="E56" s="12">
        <v>42657</v>
      </c>
    </row>
    <row r="57" spans="1:5" ht="30" customHeight="1">
      <c r="A57" s="2">
        <v>139</v>
      </c>
      <c r="B57" s="4" t="s">
        <v>76</v>
      </c>
      <c r="C57" s="15" t="s">
        <v>12</v>
      </c>
      <c r="D57" s="3">
        <v>1211723.34</v>
      </c>
      <c r="E57" s="12">
        <v>42655</v>
      </c>
    </row>
    <row r="58" spans="1:5" ht="30" customHeight="1">
      <c r="A58" s="2">
        <v>138</v>
      </c>
      <c r="B58" s="4" t="s">
        <v>96</v>
      </c>
      <c r="C58" s="15" t="s">
        <v>12</v>
      </c>
      <c r="D58" s="3">
        <v>553022</v>
      </c>
      <c r="E58" s="12">
        <v>42649</v>
      </c>
    </row>
    <row r="59" spans="1:5" ht="30" customHeight="1">
      <c r="A59" s="2">
        <v>137</v>
      </c>
      <c r="B59" s="4" t="s">
        <v>105</v>
      </c>
      <c r="C59" s="15" t="s">
        <v>12</v>
      </c>
      <c r="D59" s="3">
        <v>3972.91</v>
      </c>
      <c r="E59" s="12">
        <v>42640</v>
      </c>
    </row>
    <row r="60" spans="1:5" ht="30" customHeight="1">
      <c r="A60" s="2">
        <v>136</v>
      </c>
      <c r="B60" s="4" t="s">
        <v>25</v>
      </c>
      <c r="C60" s="15" t="s">
        <v>12</v>
      </c>
      <c r="D60" s="3">
        <f>1000000</f>
        <v>1000000</v>
      </c>
      <c r="E60" s="12">
        <v>42635</v>
      </c>
    </row>
    <row r="61" spans="1:5" ht="30" customHeight="1">
      <c r="A61" s="2">
        <v>135</v>
      </c>
      <c r="B61" s="4" t="s">
        <v>25</v>
      </c>
      <c r="C61" s="15" t="s">
        <v>12</v>
      </c>
      <c r="D61" s="3">
        <f>6500000-30044</f>
        <v>6469956</v>
      </c>
      <c r="E61" s="12">
        <v>42634</v>
      </c>
    </row>
    <row r="62" spans="1:5" ht="30" customHeight="1">
      <c r="A62" s="2">
        <v>134</v>
      </c>
      <c r="B62" s="4" t="s">
        <v>25</v>
      </c>
      <c r="C62" s="15" t="s">
        <v>12</v>
      </c>
      <c r="D62" s="3">
        <f>6550000-53688</f>
        <v>6496312</v>
      </c>
      <c r="E62" s="12">
        <v>42634</v>
      </c>
    </row>
    <row r="63" spans="1:5" ht="30" customHeight="1">
      <c r="A63" s="2">
        <v>133</v>
      </c>
      <c r="B63" s="4" t="s">
        <v>25</v>
      </c>
      <c r="C63" s="15" t="s">
        <v>12</v>
      </c>
      <c r="D63" s="3">
        <v>1100000</v>
      </c>
      <c r="E63" s="12">
        <v>42634</v>
      </c>
    </row>
    <row r="64" spans="1:5" ht="30" customHeight="1">
      <c r="A64" s="2">
        <v>132</v>
      </c>
      <c r="B64" s="4" t="s">
        <v>25</v>
      </c>
      <c r="C64" s="15" t="s">
        <v>12</v>
      </c>
      <c r="D64" s="3">
        <v>594059.4</v>
      </c>
      <c r="E64" s="12">
        <v>42633</v>
      </c>
    </row>
    <row r="65" spans="1:5" ht="30" customHeight="1">
      <c r="A65" s="2">
        <v>131</v>
      </c>
      <c r="B65" s="4" t="s">
        <v>0</v>
      </c>
      <c r="C65" s="15" t="s">
        <v>12</v>
      </c>
      <c r="D65" s="3">
        <v>190000</v>
      </c>
      <c r="E65" s="12">
        <v>42633</v>
      </c>
    </row>
    <row r="66" spans="1:5" ht="30" customHeight="1">
      <c r="A66" s="2">
        <v>130</v>
      </c>
      <c r="B66" s="4" t="s">
        <v>110</v>
      </c>
      <c r="C66" s="15" t="s">
        <v>12</v>
      </c>
      <c r="D66" s="3">
        <v>15000</v>
      </c>
      <c r="E66" s="12">
        <v>42626</v>
      </c>
    </row>
    <row r="67" spans="1:5" ht="30" customHeight="1">
      <c r="A67" s="2">
        <v>129</v>
      </c>
      <c r="B67" s="4" t="s">
        <v>0</v>
      </c>
      <c r="C67" s="15" t="s">
        <v>12</v>
      </c>
      <c r="D67" s="3">
        <f>210500+190500</f>
        <v>401000</v>
      </c>
      <c r="E67" s="12">
        <v>42613</v>
      </c>
    </row>
    <row r="68" spans="1:5" ht="30" customHeight="1">
      <c r="A68" s="2">
        <v>128</v>
      </c>
      <c r="B68" s="4" t="s">
        <v>21</v>
      </c>
      <c r="C68" s="15">
        <f>150000+108000+375000+285000+112000</f>
        <v>1030000</v>
      </c>
      <c r="D68" s="3">
        <f>C68/0.897</f>
        <v>1148272.0178372352</v>
      </c>
      <c r="E68" s="12">
        <v>42615</v>
      </c>
    </row>
    <row r="69" spans="1:5" ht="30" customHeight="1">
      <c r="A69" s="2">
        <v>127</v>
      </c>
      <c r="B69" s="4" t="s">
        <v>81</v>
      </c>
      <c r="C69" s="15">
        <v>35000</v>
      </c>
      <c r="D69" s="3">
        <f>C69/0.897</f>
        <v>39018.952062430326</v>
      </c>
      <c r="E69" s="12">
        <v>42612</v>
      </c>
    </row>
    <row r="70" spans="1:5" ht="30" customHeight="1">
      <c r="A70" s="2">
        <v>126</v>
      </c>
      <c r="B70" s="4" t="s">
        <v>109</v>
      </c>
      <c r="C70" s="15" t="s">
        <v>12</v>
      </c>
      <c r="D70" s="3">
        <v>3000</v>
      </c>
      <c r="E70" s="12">
        <v>42606</v>
      </c>
    </row>
    <row r="71" spans="1:5" ht="30" customHeight="1">
      <c r="A71" s="2">
        <v>125</v>
      </c>
      <c r="B71" s="4" t="s">
        <v>29</v>
      </c>
      <c r="C71" s="23" t="s">
        <v>108</v>
      </c>
      <c r="D71" s="3">
        <f>15000/0.895</f>
        <v>16759.77653631285</v>
      </c>
      <c r="E71" s="12">
        <v>42608</v>
      </c>
    </row>
    <row r="72" spans="1:5" ht="30" customHeight="1">
      <c r="A72" s="2">
        <v>124</v>
      </c>
      <c r="B72" s="4" t="s">
        <v>67</v>
      </c>
      <c r="C72" s="23" t="s">
        <v>12</v>
      </c>
      <c r="D72" s="3">
        <v>300000</v>
      </c>
      <c r="E72" s="12">
        <v>42611</v>
      </c>
    </row>
    <row r="73" spans="1:5" ht="30" customHeight="1">
      <c r="A73" s="2">
        <v>123</v>
      </c>
      <c r="B73" s="4" t="s">
        <v>59</v>
      </c>
      <c r="C73" s="23" t="s">
        <v>107</v>
      </c>
      <c r="D73" s="3">
        <f>249000/0.771</f>
        <v>322957.1984435798</v>
      </c>
      <c r="E73" s="12">
        <v>42607</v>
      </c>
    </row>
    <row r="74" spans="1:5" ht="30" customHeight="1">
      <c r="A74" s="2">
        <v>122</v>
      </c>
      <c r="B74" s="4" t="s">
        <v>0</v>
      </c>
      <c r="C74" s="15" t="s">
        <v>106</v>
      </c>
      <c r="D74" s="3">
        <f>4900/0.973</f>
        <v>5035.971223021583</v>
      </c>
      <c r="E74" s="12">
        <v>42599</v>
      </c>
    </row>
    <row r="75" spans="1:5" ht="30" customHeight="1">
      <c r="A75" s="2">
        <v>121</v>
      </c>
      <c r="B75" s="4" t="s">
        <v>69</v>
      </c>
      <c r="C75" s="15">
        <v>7600</v>
      </c>
      <c r="D75" s="3">
        <f>C75/0.895</f>
        <v>8491.620111731843</v>
      </c>
      <c r="E75" s="12">
        <v>42599</v>
      </c>
    </row>
    <row r="76" spans="1:5" ht="30" customHeight="1">
      <c r="A76" s="2">
        <v>120</v>
      </c>
      <c r="B76" s="4" t="s">
        <v>105</v>
      </c>
      <c r="C76" s="15" t="s">
        <v>12</v>
      </c>
      <c r="D76" s="3">
        <v>1469.98</v>
      </c>
      <c r="E76" s="12">
        <v>42597</v>
      </c>
    </row>
    <row r="77" spans="1:5" ht="30" customHeight="1">
      <c r="A77" s="2">
        <v>119</v>
      </c>
      <c r="B77" s="4" t="s">
        <v>105</v>
      </c>
      <c r="C77" s="15" t="s">
        <v>12</v>
      </c>
      <c r="D77" s="3">
        <v>19864.56</v>
      </c>
      <c r="E77" s="12">
        <v>42597</v>
      </c>
    </row>
    <row r="78" spans="1:5" ht="30" customHeight="1">
      <c r="A78" s="2">
        <v>118</v>
      </c>
      <c r="B78" s="4" t="s">
        <v>81</v>
      </c>
      <c r="C78" s="15">
        <v>18000</v>
      </c>
      <c r="D78" s="3">
        <f>C78/0.895</f>
        <v>20111.731843575417</v>
      </c>
      <c r="E78" s="12">
        <v>42593</v>
      </c>
    </row>
    <row r="79" spans="1:5" ht="30" customHeight="1">
      <c r="A79" s="2">
        <v>117</v>
      </c>
      <c r="B79" s="4" t="s">
        <v>104</v>
      </c>
      <c r="C79" s="15" t="s">
        <v>12</v>
      </c>
      <c r="D79" s="3">
        <v>10000</v>
      </c>
      <c r="E79" s="12">
        <v>42593</v>
      </c>
    </row>
    <row r="80" spans="1:5" ht="30" customHeight="1">
      <c r="A80" s="2">
        <v>116</v>
      </c>
      <c r="B80" s="4" t="s">
        <v>103</v>
      </c>
      <c r="C80" s="15">
        <v>20000</v>
      </c>
      <c r="D80" s="3">
        <f>C80/0.895</f>
        <v>22346.368715083798</v>
      </c>
      <c r="E80" s="12">
        <v>42592</v>
      </c>
    </row>
    <row r="81" spans="1:5" ht="30" customHeight="1">
      <c r="A81" s="2">
        <v>115</v>
      </c>
      <c r="B81" s="4" t="s">
        <v>45</v>
      </c>
      <c r="C81" s="15" t="s">
        <v>12</v>
      </c>
      <c r="D81" s="3">
        <v>181387</v>
      </c>
      <c r="E81" s="12">
        <v>42590</v>
      </c>
    </row>
    <row r="82" spans="1:5" ht="30" customHeight="1">
      <c r="A82" s="2">
        <v>114</v>
      </c>
      <c r="B82" s="4" t="s">
        <v>59</v>
      </c>
      <c r="C82" s="23" t="s">
        <v>102</v>
      </c>
      <c r="D82" s="3">
        <f>209538.03/0.771</f>
        <v>271774.3579766537</v>
      </c>
      <c r="E82" s="12">
        <v>42586</v>
      </c>
    </row>
    <row r="83" spans="1:5" ht="30" customHeight="1">
      <c r="A83" s="2">
        <v>113</v>
      </c>
      <c r="B83" s="4" t="s">
        <v>45</v>
      </c>
      <c r="C83" s="15" t="s">
        <v>12</v>
      </c>
      <c r="D83" s="3">
        <f>697763+169900</f>
        <v>867663</v>
      </c>
      <c r="E83" s="12" t="s">
        <v>101</v>
      </c>
    </row>
    <row r="84" spans="1:5" ht="30" customHeight="1">
      <c r="A84" s="2">
        <v>112</v>
      </c>
      <c r="B84" s="4" t="s">
        <v>45</v>
      </c>
      <c r="C84" s="15" t="s">
        <v>12</v>
      </c>
      <c r="D84" s="3">
        <v>340000</v>
      </c>
      <c r="E84" s="12">
        <v>42563</v>
      </c>
    </row>
    <row r="85" spans="1:5" ht="30" customHeight="1">
      <c r="A85" s="2">
        <v>111</v>
      </c>
      <c r="B85" s="4" t="s">
        <v>100</v>
      </c>
      <c r="C85" s="15">
        <v>114017</v>
      </c>
      <c r="D85" s="3">
        <f>C85/0.882</f>
        <v>129270.97505668933</v>
      </c>
      <c r="E85" s="12">
        <v>42513</v>
      </c>
    </row>
    <row r="86" spans="1:5" ht="30" customHeight="1">
      <c r="A86" s="2">
        <v>110</v>
      </c>
      <c r="B86" s="4" t="s">
        <v>21</v>
      </c>
      <c r="C86" s="15">
        <f>132000+710000+64000+288000+81000+87000+46000+350000+44000+127000</f>
        <v>1929000</v>
      </c>
      <c r="D86" s="3">
        <f>C86/0.901</f>
        <v>2140954.4950055494</v>
      </c>
      <c r="E86" s="12">
        <v>42579</v>
      </c>
    </row>
    <row r="87" spans="1:5" ht="30" customHeight="1">
      <c r="A87" s="2">
        <v>109</v>
      </c>
      <c r="B87" s="4" t="s">
        <v>29</v>
      </c>
      <c r="C87" s="15">
        <v>700000</v>
      </c>
      <c r="D87" s="3">
        <f>C87/0.901</f>
        <v>776914.5394006659</v>
      </c>
      <c r="E87" s="12">
        <v>42577</v>
      </c>
    </row>
    <row r="88" spans="1:5" ht="30" customHeight="1">
      <c r="A88" s="2">
        <v>108</v>
      </c>
      <c r="B88" s="4" t="s">
        <v>99</v>
      </c>
      <c r="C88" s="15" t="s">
        <v>12</v>
      </c>
      <c r="D88" s="3">
        <v>5000</v>
      </c>
      <c r="E88" s="12">
        <v>42576</v>
      </c>
    </row>
    <row r="89" spans="1:5" ht="30" customHeight="1">
      <c r="A89" s="2">
        <v>107</v>
      </c>
      <c r="B89" s="4" t="s">
        <v>97</v>
      </c>
      <c r="C89" s="15">
        <v>10000</v>
      </c>
      <c r="D89" s="3">
        <f>C89/0.901</f>
        <v>11098.779134295228</v>
      </c>
      <c r="E89" s="12">
        <v>42572</v>
      </c>
    </row>
    <row r="90" spans="1:5" ht="30" customHeight="1">
      <c r="A90" s="2">
        <v>106</v>
      </c>
      <c r="B90" s="4" t="s">
        <v>96</v>
      </c>
      <c r="C90" s="15" t="s">
        <v>12</v>
      </c>
      <c r="D90" s="3">
        <v>2717391.3</v>
      </c>
      <c r="E90" s="12">
        <v>42572</v>
      </c>
    </row>
    <row r="91" spans="1:5" ht="30" customHeight="1">
      <c r="A91" s="2">
        <v>105</v>
      </c>
      <c r="B91" s="4" t="s">
        <v>96</v>
      </c>
      <c r="C91" s="15">
        <v>5000000</v>
      </c>
      <c r="D91" s="3">
        <f>C91/0.901</f>
        <v>5549389.5671476135</v>
      </c>
      <c r="E91" s="12">
        <v>42572</v>
      </c>
    </row>
    <row r="92" spans="1:5" ht="30" customHeight="1">
      <c r="A92" s="2">
        <v>104</v>
      </c>
      <c r="B92" s="4" t="s">
        <v>67</v>
      </c>
      <c r="C92" s="15" t="s">
        <v>12</v>
      </c>
      <c r="D92" s="3">
        <v>98499.65</v>
      </c>
      <c r="E92" s="12">
        <v>42570</v>
      </c>
    </row>
    <row r="93" spans="1:5" ht="30" customHeight="1">
      <c r="A93" s="2">
        <v>103</v>
      </c>
      <c r="B93" s="4" t="s">
        <v>0</v>
      </c>
      <c r="C93" s="15" t="s">
        <v>98</v>
      </c>
      <c r="D93" s="3">
        <f>450000/0.992</f>
        <v>453629.03225806454</v>
      </c>
      <c r="E93" s="12">
        <v>42566</v>
      </c>
    </row>
    <row r="94" spans="1:5" ht="30" customHeight="1">
      <c r="A94" s="2">
        <v>102</v>
      </c>
      <c r="B94" s="4" t="s">
        <v>95</v>
      </c>
      <c r="C94" s="15">
        <v>20000</v>
      </c>
      <c r="D94" s="3">
        <f>C94/0.901</f>
        <v>22197.558268590456</v>
      </c>
      <c r="E94" s="12">
        <v>42564</v>
      </c>
    </row>
    <row r="95" spans="1:5" ht="30" customHeight="1">
      <c r="A95" s="2">
        <v>101</v>
      </c>
      <c r="B95" s="4" t="s">
        <v>86</v>
      </c>
      <c r="C95" s="15">
        <v>100000</v>
      </c>
      <c r="D95" s="3">
        <f>C95/0.904</f>
        <v>110619.46902654867</v>
      </c>
      <c r="E95" s="12"/>
    </row>
    <row r="96" spans="1:5" ht="30" customHeight="1">
      <c r="A96" s="2">
        <v>100</v>
      </c>
      <c r="B96" s="4" t="s">
        <v>88</v>
      </c>
      <c r="C96" s="15" t="s">
        <v>94</v>
      </c>
      <c r="D96" s="3">
        <f>37000000/8.32</f>
        <v>4447115.384615384</v>
      </c>
      <c r="E96" s="12">
        <v>42544</v>
      </c>
    </row>
    <row r="97" spans="1:5" ht="30" customHeight="1">
      <c r="A97" s="2">
        <v>99</v>
      </c>
      <c r="B97" s="4" t="s">
        <v>93</v>
      </c>
      <c r="C97" s="15" t="s">
        <v>12</v>
      </c>
      <c r="D97" s="3">
        <v>4178.59</v>
      </c>
      <c r="E97" s="12">
        <v>42544</v>
      </c>
    </row>
    <row r="98" spans="1:5" ht="30" customHeight="1">
      <c r="A98" s="2">
        <v>98</v>
      </c>
      <c r="B98" s="4" t="s">
        <v>0</v>
      </c>
      <c r="C98" s="15" t="s">
        <v>12</v>
      </c>
      <c r="D98" s="3">
        <v>51000</v>
      </c>
      <c r="E98" s="12"/>
    </row>
    <row r="99" spans="1:5" ht="30" customHeight="1">
      <c r="A99" s="2">
        <v>97</v>
      </c>
      <c r="B99" s="4" t="s">
        <v>92</v>
      </c>
      <c r="C99" s="15">
        <v>1000000</v>
      </c>
      <c r="D99" s="3">
        <f>C99/0.897</f>
        <v>1114827.2017837234</v>
      </c>
      <c r="E99" s="12">
        <v>42537</v>
      </c>
    </row>
    <row r="100" spans="1:5" ht="30" customHeight="1">
      <c r="A100" s="2">
        <v>96</v>
      </c>
      <c r="B100" s="4" t="s">
        <v>88</v>
      </c>
      <c r="C100" s="15" t="s">
        <v>91</v>
      </c>
      <c r="D100" s="3">
        <f>10000000/8.32</f>
        <v>1201923.076923077</v>
      </c>
      <c r="E100" s="12">
        <v>42523</v>
      </c>
    </row>
    <row r="101" spans="1:5" ht="30" customHeight="1">
      <c r="A101" s="2">
        <v>95</v>
      </c>
      <c r="B101" s="4" t="s">
        <v>0</v>
      </c>
      <c r="C101" s="15" t="s">
        <v>90</v>
      </c>
      <c r="D101" s="3">
        <f>1000000/0.992</f>
        <v>1008064.5161290322</v>
      </c>
      <c r="E101" s="12">
        <v>42517</v>
      </c>
    </row>
    <row r="102" spans="1:5" ht="30" customHeight="1">
      <c r="A102" s="2">
        <v>94</v>
      </c>
      <c r="B102" s="4" t="s">
        <v>1</v>
      </c>
      <c r="C102" s="15">
        <v>600000</v>
      </c>
      <c r="D102" s="3">
        <f>600000/0.897</f>
        <v>668896.3210702341</v>
      </c>
      <c r="E102" s="12">
        <v>42531</v>
      </c>
    </row>
    <row r="103" spans="1:5" ht="30" customHeight="1">
      <c r="A103" s="2">
        <v>93</v>
      </c>
      <c r="B103" s="4" t="s">
        <v>59</v>
      </c>
      <c r="C103" s="15">
        <v>94750</v>
      </c>
      <c r="D103" s="3">
        <f>94750/0.683</f>
        <v>138726.20790629575</v>
      </c>
      <c r="E103" s="12">
        <v>42531</v>
      </c>
    </row>
    <row r="104" spans="1:5" ht="30" customHeight="1">
      <c r="A104" s="2">
        <v>92</v>
      </c>
      <c r="B104" s="4" t="s">
        <v>88</v>
      </c>
      <c r="C104" s="15" t="s">
        <v>89</v>
      </c>
      <c r="D104" s="3">
        <f>50000000/8.32</f>
        <v>6009615.384615384</v>
      </c>
      <c r="E104" s="12">
        <v>42528</v>
      </c>
    </row>
    <row r="105" spans="1:5" ht="30" customHeight="1">
      <c r="A105" s="2">
        <v>91</v>
      </c>
      <c r="B105" s="4" t="s">
        <v>87</v>
      </c>
      <c r="C105" s="15">
        <v>2000000</v>
      </c>
      <c r="D105" s="3">
        <f>C105/0.882</f>
        <v>2267573.6961451247</v>
      </c>
      <c r="E105" s="12">
        <v>42521</v>
      </c>
    </row>
    <row r="106" spans="1:5" ht="30" customHeight="1">
      <c r="A106" s="2">
        <v>90</v>
      </c>
      <c r="B106" s="4" t="s">
        <v>86</v>
      </c>
      <c r="C106" s="15">
        <v>50000</v>
      </c>
      <c r="D106" s="3">
        <f>C106/0.897</f>
        <v>55741.36008918617</v>
      </c>
      <c r="E106" s="12"/>
    </row>
    <row r="107" spans="1:5" ht="30" customHeight="1">
      <c r="A107" s="2">
        <v>89</v>
      </c>
      <c r="B107" s="4" t="s">
        <v>86</v>
      </c>
      <c r="C107" s="15">
        <v>800000</v>
      </c>
      <c r="D107" s="3">
        <f>C107/0.897</f>
        <v>891861.7614269787</v>
      </c>
      <c r="E107" s="12"/>
    </row>
    <row r="108" spans="1:5" ht="30" customHeight="1">
      <c r="A108" s="2">
        <v>88</v>
      </c>
      <c r="B108" s="4" t="s">
        <v>86</v>
      </c>
      <c r="C108" s="15">
        <v>1170000</v>
      </c>
      <c r="D108" s="3">
        <f>C108/0.897</f>
        <v>1304347.8260869565</v>
      </c>
      <c r="E108" s="12"/>
    </row>
    <row r="109" spans="1:5" ht="30" customHeight="1">
      <c r="A109" s="2">
        <v>87</v>
      </c>
      <c r="B109" s="4" t="s">
        <v>76</v>
      </c>
      <c r="C109" s="15" t="s">
        <v>12</v>
      </c>
      <c r="D109" s="3">
        <v>627466.66</v>
      </c>
      <c r="E109" s="12">
        <v>42523</v>
      </c>
    </row>
    <row r="110" spans="1:5" ht="30" customHeight="1">
      <c r="A110" s="2">
        <v>86</v>
      </c>
      <c r="B110" s="4" t="s">
        <v>85</v>
      </c>
      <c r="C110" s="15" t="s">
        <v>12</v>
      </c>
      <c r="D110" s="3">
        <v>10000</v>
      </c>
      <c r="E110" s="12">
        <v>42522</v>
      </c>
    </row>
    <row r="111" spans="1:5" ht="30" customHeight="1">
      <c r="A111" s="2">
        <v>85</v>
      </c>
      <c r="B111" s="4" t="s">
        <v>25</v>
      </c>
      <c r="C111" s="15" t="s">
        <v>12</v>
      </c>
      <c r="D111" s="3">
        <v>700000</v>
      </c>
      <c r="E111" s="12">
        <v>42546</v>
      </c>
    </row>
    <row r="112" spans="1:5" ht="30" customHeight="1">
      <c r="A112" s="2">
        <v>84</v>
      </c>
      <c r="B112" s="4" t="s">
        <v>84</v>
      </c>
      <c r="C112" s="15" t="s">
        <v>12</v>
      </c>
      <c r="D112" s="3">
        <v>10000</v>
      </c>
      <c r="E112" s="12">
        <v>42514</v>
      </c>
    </row>
    <row r="113" spans="1:5" ht="30" customHeight="1">
      <c r="A113" s="2">
        <v>83</v>
      </c>
      <c r="B113" s="4" t="s">
        <v>0</v>
      </c>
      <c r="C113" s="15" t="s">
        <v>83</v>
      </c>
      <c r="D113" s="3">
        <v>515995.87</v>
      </c>
      <c r="E113" s="12">
        <v>42507</v>
      </c>
    </row>
    <row r="114" spans="1:5" ht="30" customHeight="1">
      <c r="A114" s="2">
        <v>82</v>
      </c>
      <c r="B114" s="4" t="s">
        <v>82</v>
      </c>
      <c r="C114" s="15" t="s">
        <v>12</v>
      </c>
      <c r="D114" s="3">
        <v>5000</v>
      </c>
      <c r="E114" s="12">
        <v>42509</v>
      </c>
    </row>
    <row r="115" spans="1:5" ht="30" customHeight="1">
      <c r="A115" s="2">
        <v>81</v>
      </c>
      <c r="B115" s="4" t="s">
        <v>81</v>
      </c>
      <c r="C115" s="15">
        <v>500000</v>
      </c>
      <c r="D115" s="3">
        <f>500000/0.882</f>
        <v>566893.4240362812</v>
      </c>
      <c r="E115" s="12">
        <v>42508</v>
      </c>
    </row>
    <row r="116" spans="1:5" ht="30" customHeight="1">
      <c r="A116" s="2">
        <v>80</v>
      </c>
      <c r="B116" s="4" t="s">
        <v>79</v>
      </c>
      <c r="C116" s="15" t="s">
        <v>80</v>
      </c>
      <c r="D116" s="3">
        <f>100000/1.313</f>
        <v>76161.46230007616</v>
      </c>
      <c r="E116" s="12">
        <v>42501</v>
      </c>
    </row>
    <row r="117" spans="1:5" ht="30" customHeight="1">
      <c r="A117" s="2">
        <v>79</v>
      </c>
      <c r="B117" s="4" t="s">
        <v>77</v>
      </c>
      <c r="C117" s="15" t="s">
        <v>78</v>
      </c>
      <c r="D117" s="3">
        <f>4500000/8.149</f>
        <v>552214.9957049945</v>
      </c>
      <c r="E117" s="12">
        <v>42503</v>
      </c>
    </row>
    <row r="118" spans="1:5" ht="30" customHeight="1">
      <c r="A118" s="2">
        <v>78</v>
      </c>
      <c r="B118" s="4" t="s">
        <v>76</v>
      </c>
      <c r="C118" s="15" t="s">
        <v>12</v>
      </c>
      <c r="D118" s="3">
        <v>20000</v>
      </c>
      <c r="E118" s="12">
        <v>42503</v>
      </c>
    </row>
    <row r="119" spans="1:5" ht="30" customHeight="1">
      <c r="A119" s="2">
        <v>77</v>
      </c>
      <c r="B119" s="4" t="s">
        <v>75</v>
      </c>
      <c r="C119" s="15">
        <v>30000</v>
      </c>
      <c r="D119" s="3">
        <f>25000/0.85+5000/0.882</f>
        <v>35080.69894624517</v>
      </c>
      <c r="E119" s="12">
        <v>42501</v>
      </c>
    </row>
    <row r="120" spans="1:5" ht="30" customHeight="1">
      <c r="A120" s="2">
        <v>76</v>
      </c>
      <c r="B120" s="4" t="s">
        <v>21</v>
      </c>
      <c r="C120" s="15">
        <v>2500000</v>
      </c>
      <c r="D120" s="3">
        <f>C120/0.882</f>
        <v>2834467.120181406</v>
      </c>
      <c r="E120" s="12">
        <v>42502</v>
      </c>
    </row>
    <row r="121" spans="1:5" ht="30" customHeight="1">
      <c r="A121" s="2">
        <v>75</v>
      </c>
      <c r="B121" s="4" t="s">
        <v>74</v>
      </c>
      <c r="C121" s="15" t="s">
        <v>12</v>
      </c>
      <c r="D121" s="3">
        <v>3636</v>
      </c>
      <c r="E121" s="12">
        <v>42500</v>
      </c>
    </row>
    <row r="122" spans="1:5" ht="30" customHeight="1">
      <c r="A122" s="2">
        <v>74</v>
      </c>
      <c r="B122" s="4" t="s">
        <v>0</v>
      </c>
      <c r="C122" s="15" t="s">
        <v>12</v>
      </c>
      <c r="D122" s="3">
        <v>60000</v>
      </c>
      <c r="E122" s="12">
        <v>42494</v>
      </c>
    </row>
    <row r="123" spans="1:5" ht="30" customHeight="1">
      <c r="A123" s="2">
        <v>72</v>
      </c>
      <c r="B123" s="4" t="s">
        <v>45</v>
      </c>
      <c r="C123" s="15" t="s">
        <v>12</v>
      </c>
      <c r="D123" s="3">
        <v>318699.5</v>
      </c>
      <c r="E123" s="12">
        <v>42494</v>
      </c>
    </row>
    <row r="124" spans="1:5" ht="30" customHeight="1">
      <c r="A124" s="2">
        <v>71</v>
      </c>
      <c r="B124" s="4" t="s">
        <v>0</v>
      </c>
      <c r="C124" s="15" t="s">
        <v>73</v>
      </c>
      <c r="D124" s="3">
        <f>43000/0.965</f>
        <v>44559.58549222798</v>
      </c>
      <c r="E124" s="12">
        <v>42489</v>
      </c>
    </row>
    <row r="125" spans="1:5" ht="30" customHeight="1">
      <c r="A125" s="2">
        <v>70</v>
      </c>
      <c r="B125" s="4" t="s">
        <v>72</v>
      </c>
      <c r="C125" s="15">
        <v>20000</v>
      </c>
      <c r="D125" s="3">
        <f>C125/0.887</f>
        <v>22547.91431792559</v>
      </c>
      <c r="E125" s="12">
        <v>42488</v>
      </c>
    </row>
    <row r="126" spans="1:5" ht="30" customHeight="1">
      <c r="A126" s="2">
        <v>69</v>
      </c>
      <c r="B126" s="4" t="s">
        <v>71</v>
      </c>
      <c r="C126" s="15" t="s">
        <v>12</v>
      </c>
      <c r="D126" s="3">
        <v>32650</v>
      </c>
      <c r="E126" s="12"/>
    </row>
    <row r="127" spans="1:5" ht="30" customHeight="1">
      <c r="A127" s="2">
        <v>68</v>
      </c>
      <c r="B127" s="4" t="s">
        <v>25</v>
      </c>
      <c r="C127" s="15" t="s">
        <v>12</v>
      </c>
      <c r="D127" s="3">
        <v>345818</v>
      </c>
      <c r="E127" s="12">
        <v>42486</v>
      </c>
    </row>
    <row r="128" spans="1:5" ht="30" customHeight="1">
      <c r="A128" s="2">
        <v>67</v>
      </c>
      <c r="B128" s="4" t="s">
        <v>0</v>
      </c>
      <c r="C128" s="15" t="s">
        <v>12</v>
      </c>
      <c r="D128" s="3">
        <v>115200</v>
      </c>
      <c r="E128" s="12">
        <v>42486</v>
      </c>
    </row>
    <row r="129" spans="1:5" ht="30" customHeight="1">
      <c r="A129" s="2">
        <v>66</v>
      </c>
      <c r="B129" s="4" t="s">
        <v>45</v>
      </c>
      <c r="C129" s="15" t="s">
        <v>12</v>
      </c>
      <c r="D129" s="3">
        <v>1000000</v>
      </c>
      <c r="E129" s="12">
        <v>42475</v>
      </c>
    </row>
    <row r="130" spans="1:5" ht="30" customHeight="1">
      <c r="A130" s="2">
        <v>65</v>
      </c>
      <c r="B130" s="4" t="s">
        <v>59</v>
      </c>
      <c r="C130" s="22">
        <v>24000</v>
      </c>
      <c r="D130" s="3">
        <f>C130/0.693</f>
        <v>34632.034632034636</v>
      </c>
      <c r="E130" s="12">
        <v>42473</v>
      </c>
    </row>
    <row r="131" spans="1:5" ht="30" customHeight="1">
      <c r="A131" s="2">
        <v>64</v>
      </c>
      <c r="B131" s="4" t="s">
        <v>70</v>
      </c>
      <c r="C131" s="15" t="s">
        <v>12</v>
      </c>
      <c r="D131" s="3">
        <v>3000</v>
      </c>
      <c r="E131" s="12">
        <v>42467</v>
      </c>
    </row>
    <row r="132" spans="1:5" ht="30" customHeight="1">
      <c r="A132" s="2">
        <v>63</v>
      </c>
      <c r="B132" s="4" t="s">
        <v>69</v>
      </c>
      <c r="C132" s="15">
        <v>2000000</v>
      </c>
      <c r="D132" s="3">
        <f>C132/0.883</f>
        <v>2265005.662514156</v>
      </c>
      <c r="E132" s="12">
        <v>42466</v>
      </c>
    </row>
    <row r="133" spans="1:5" ht="30" customHeight="1">
      <c r="A133" s="2">
        <v>62</v>
      </c>
      <c r="B133" s="4" t="s">
        <v>68</v>
      </c>
      <c r="C133" s="15" t="s">
        <v>12</v>
      </c>
      <c r="D133" s="3">
        <f>50000</f>
        <v>50000</v>
      </c>
      <c r="E133" s="12">
        <v>42465</v>
      </c>
    </row>
    <row r="134" spans="1:5" ht="30" customHeight="1">
      <c r="A134" s="2">
        <v>61</v>
      </c>
      <c r="B134" s="4" t="s">
        <v>67</v>
      </c>
      <c r="C134" s="15" t="s">
        <v>12</v>
      </c>
      <c r="D134" s="3">
        <v>500000</v>
      </c>
      <c r="E134" s="12">
        <v>42461</v>
      </c>
    </row>
    <row r="135" spans="1:5" ht="30" customHeight="1">
      <c r="A135" s="2">
        <v>60</v>
      </c>
      <c r="B135" s="4" t="s">
        <v>18</v>
      </c>
      <c r="C135" s="15" t="s">
        <v>12</v>
      </c>
      <c r="D135" s="3">
        <v>10000</v>
      </c>
      <c r="E135" s="12">
        <v>42460</v>
      </c>
    </row>
    <row r="136" spans="1:5" ht="30" customHeight="1">
      <c r="A136" s="2">
        <v>59</v>
      </c>
      <c r="B136" s="4" t="s">
        <v>59</v>
      </c>
      <c r="C136" s="22">
        <f>333333*2</f>
        <v>666666</v>
      </c>
      <c r="D136" s="3">
        <f>C136/0.7</f>
        <v>952380.0000000001</v>
      </c>
      <c r="E136" s="12">
        <v>42460</v>
      </c>
    </row>
    <row r="137" spans="1:5" ht="30" customHeight="1">
      <c r="A137" s="2">
        <v>58</v>
      </c>
      <c r="B137" s="4" t="s">
        <v>66</v>
      </c>
      <c r="C137" s="15" t="s">
        <v>12</v>
      </c>
      <c r="D137" s="3">
        <v>271739</v>
      </c>
      <c r="E137" s="12">
        <v>42458</v>
      </c>
    </row>
    <row r="138" spans="1:5" ht="30" customHeight="1">
      <c r="A138" s="2">
        <v>57</v>
      </c>
      <c r="B138" s="4" t="s">
        <v>65</v>
      </c>
      <c r="C138" s="15" t="s">
        <v>12</v>
      </c>
      <c r="D138" s="3">
        <v>10000</v>
      </c>
      <c r="E138" s="12">
        <v>42453</v>
      </c>
    </row>
    <row r="139" spans="1:5" ht="30" customHeight="1">
      <c r="A139" s="2">
        <v>56</v>
      </c>
      <c r="B139" s="4" t="s">
        <v>64</v>
      </c>
      <c r="C139" s="15" t="s">
        <v>12</v>
      </c>
      <c r="D139" s="3">
        <f>20000+10000+20000+15000+10000</f>
        <v>75000</v>
      </c>
      <c r="E139" s="12">
        <v>42451</v>
      </c>
    </row>
    <row r="140" spans="1:5" ht="30" customHeight="1">
      <c r="A140" s="2">
        <v>55</v>
      </c>
      <c r="B140" s="4" t="s">
        <v>63</v>
      </c>
      <c r="C140" s="15" t="s">
        <v>12</v>
      </c>
      <c r="D140" s="3">
        <v>499960</v>
      </c>
      <c r="E140" s="12">
        <v>42450</v>
      </c>
    </row>
    <row r="141" spans="1:5" ht="30" customHeight="1">
      <c r="A141" s="2">
        <v>54</v>
      </c>
      <c r="B141" s="4" t="s">
        <v>59</v>
      </c>
      <c r="C141" s="22">
        <v>1300000</v>
      </c>
      <c r="D141" s="3">
        <f>(500000+300000+500000)/0.7</f>
        <v>1857142.8571428573</v>
      </c>
      <c r="E141" s="12">
        <v>42443</v>
      </c>
    </row>
    <row r="142" spans="1:5" ht="30" customHeight="1">
      <c r="A142" s="2">
        <v>53</v>
      </c>
      <c r="B142" s="4" t="s">
        <v>61</v>
      </c>
      <c r="C142" s="15" t="s">
        <v>62</v>
      </c>
      <c r="D142" s="3">
        <f>3949.06/0.997</f>
        <v>3960.942828485456</v>
      </c>
      <c r="E142" s="12">
        <v>42444</v>
      </c>
    </row>
    <row r="143" spans="1:5" ht="30" customHeight="1">
      <c r="A143" s="2">
        <v>52</v>
      </c>
      <c r="B143" s="4" t="s">
        <v>60</v>
      </c>
      <c r="C143" s="15" t="s">
        <v>12</v>
      </c>
      <c r="D143" s="3">
        <v>70000</v>
      </c>
      <c r="E143" s="12"/>
    </row>
    <row r="144" spans="1:5" ht="30" customHeight="1">
      <c r="A144" s="2">
        <v>51</v>
      </c>
      <c r="B144" s="4" t="s">
        <v>59</v>
      </c>
      <c r="C144" s="15">
        <v>666666</v>
      </c>
      <c r="D144" s="3">
        <f>(333333*2)/0.72</f>
        <v>925925</v>
      </c>
      <c r="E144" s="12">
        <v>42447</v>
      </c>
    </row>
    <row r="145" spans="1:5" ht="30" customHeight="1">
      <c r="A145" s="2">
        <v>50</v>
      </c>
      <c r="B145" s="4" t="s">
        <v>58</v>
      </c>
      <c r="C145" s="15" t="s">
        <v>12</v>
      </c>
      <c r="D145" s="3">
        <v>20000</v>
      </c>
      <c r="E145" s="12">
        <v>42443</v>
      </c>
    </row>
    <row r="146" spans="1:5" ht="30" customHeight="1">
      <c r="A146" s="2">
        <v>49</v>
      </c>
      <c r="B146" s="4" t="s">
        <v>57</v>
      </c>
      <c r="C146" s="15">
        <v>74000</v>
      </c>
      <c r="D146" s="3">
        <f>90000/0.912</f>
        <v>98684.21052631579</v>
      </c>
      <c r="E146" s="12">
        <v>42440</v>
      </c>
    </row>
    <row r="147" spans="1:5" ht="30" customHeight="1">
      <c r="A147" s="2">
        <v>48</v>
      </c>
      <c r="B147" s="4" t="s">
        <v>0</v>
      </c>
      <c r="C147" s="15" t="s">
        <v>12</v>
      </c>
      <c r="D147" s="3">
        <v>89869</v>
      </c>
      <c r="E147" s="12">
        <v>42445</v>
      </c>
    </row>
    <row r="148" spans="1:5" ht="30" customHeight="1">
      <c r="A148" s="2">
        <v>47</v>
      </c>
      <c r="B148" s="4" t="s">
        <v>19</v>
      </c>
      <c r="C148" s="15" t="s">
        <v>12</v>
      </c>
      <c r="D148" s="3">
        <v>119263</v>
      </c>
      <c r="E148" s="12">
        <v>42430</v>
      </c>
    </row>
    <row r="149" spans="1:5" ht="30" customHeight="1">
      <c r="A149" s="2">
        <v>46</v>
      </c>
      <c r="B149" s="4" t="s">
        <v>21</v>
      </c>
      <c r="C149" s="15">
        <v>2500000</v>
      </c>
      <c r="D149" s="3">
        <f>2500000/0.912</f>
        <v>2741228.0701754387</v>
      </c>
      <c r="E149" s="12">
        <v>42430</v>
      </c>
    </row>
    <row r="150" spans="1:5" ht="30" customHeight="1">
      <c r="A150" s="2">
        <v>45</v>
      </c>
      <c r="B150" s="4" t="s">
        <v>20</v>
      </c>
      <c r="C150" s="15" t="s">
        <v>22</v>
      </c>
      <c r="D150" s="3">
        <f>130000/0.997</f>
        <v>130391.17352056169</v>
      </c>
      <c r="E150" s="12">
        <v>42429</v>
      </c>
    </row>
    <row r="151" spans="1:5" ht="30" customHeight="1">
      <c r="A151" s="2">
        <v>44</v>
      </c>
      <c r="B151" s="4" t="s">
        <v>23</v>
      </c>
      <c r="C151" s="15" t="s">
        <v>24</v>
      </c>
      <c r="D151" s="3">
        <f>3000000/1.497</f>
        <v>2004008.0160320639</v>
      </c>
      <c r="E151" s="12">
        <v>42419</v>
      </c>
    </row>
    <row r="152" spans="1:5" ht="30" customHeight="1">
      <c r="A152" s="2">
        <v>43</v>
      </c>
      <c r="B152" s="4" t="s">
        <v>27</v>
      </c>
      <c r="C152" s="15">
        <v>60000</v>
      </c>
      <c r="D152" s="3">
        <f>60000/0.915</f>
        <v>65573.77049180328</v>
      </c>
      <c r="E152" s="12">
        <v>42408</v>
      </c>
    </row>
    <row r="153" spans="1:5" ht="30" customHeight="1">
      <c r="A153" s="2">
        <v>42</v>
      </c>
      <c r="B153" s="4" t="s">
        <v>3</v>
      </c>
      <c r="C153" s="15" t="s">
        <v>11</v>
      </c>
      <c r="D153" s="3">
        <f>30000000/6.58</f>
        <v>4559270.516717325</v>
      </c>
      <c r="E153" s="12">
        <v>42408</v>
      </c>
    </row>
    <row r="154" spans="1:5" ht="30" customHeight="1">
      <c r="A154" s="2">
        <v>41</v>
      </c>
      <c r="B154" s="4" t="s">
        <v>29</v>
      </c>
      <c r="C154" s="15">
        <v>15000</v>
      </c>
      <c r="D154" s="3">
        <v>16411.38</v>
      </c>
      <c r="E154" s="12">
        <v>42402</v>
      </c>
    </row>
    <row r="155" spans="1:5" ht="30" customHeight="1">
      <c r="A155" s="2">
        <v>40</v>
      </c>
      <c r="B155" s="4" t="s">
        <v>17</v>
      </c>
      <c r="C155" s="15" t="s">
        <v>12</v>
      </c>
      <c r="D155" s="3">
        <f>150000</f>
        <v>150000</v>
      </c>
      <c r="E155" s="12">
        <v>42402</v>
      </c>
    </row>
    <row r="156" spans="1:5" ht="30" customHeight="1">
      <c r="A156" s="2">
        <v>39</v>
      </c>
      <c r="B156" s="4" t="s">
        <v>18</v>
      </c>
      <c r="C156" s="15" t="s">
        <v>12</v>
      </c>
      <c r="D156" s="3">
        <v>1000000</v>
      </c>
      <c r="E156" s="12">
        <v>42402</v>
      </c>
    </row>
    <row r="157" spans="1:5" ht="30" customHeight="1">
      <c r="A157" s="2">
        <v>38</v>
      </c>
      <c r="B157" s="4" t="s">
        <v>55</v>
      </c>
      <c r="C157" s="15" t="s">
        <v>12</v>
      </c>
      <c r="D157" s="3">
        <v>718267.74</v>
      </c>
      <c r="E157" s="12">
        <v>42398</v>
      </c>
    </row>
    <row r="158" spans="1:5" ht="30" customHeight="1">
      <c r="A158" s="2">
        <v>37</v>
      </c>
      <c r="B158" s="4" t="s">
        <v>20</v>
      </c>
      <c r="C158" s="15" t="s">
        <v>46</v>
      </c>
      <c r="D158" s="3">
        <f>25000/1.013</f>
        <v>24679.1707798618</v>
      </c>
      <c r="E158" s="12">
        <v>42395</v>
      </c>
    </row>
    <row r="159" spans="1:5" ht="30" customHeight="1">
      <c r="A159" s="2">
        <v>36</v>
      </c>
      <c r="B159" s="4" t="s">
        <v>45</v>
      </c>
      <c r="C159" s="15" t="s">
        <v>12</v>
      </c>
      <c r="D159" s="3">
        <v>51000</v>
      </c>
      <c r="E159" s="12"/>
    </row>
    <row r="160" spans="1:5" ht="30" customHeight="1">
      <c r="A160" s="2">
        <v>35</v>
      </c>
      <c r="B160" s="4" t="s">
        <v>26</v>
      </c>
      <c r="C160" s="15" t="s">
        <v>44</v>
      </c>
      <c r="D160" s="3">
        <f>639324/1.402</f>
        <v>456008.55920114124</v>
      </c>
      <c r="E160" s="12">
        <v>42389</v>
      </c>
    </row>
    <row r="161" spans="1:5" ht="30" customHeight="1">
      <c r="A161" s="2">
        <v>34</v>
      </c>
      <c r="B161" s="4" t="s">
        <v>47</v>
      </c>
      <c r="C161" s="15" t="s">
        <v>54</v>
      </c>
      <c r="D161" s="3">
        <v>1811</v>
      </c>
      <c r="E161" s="12">
        <v>42389</v>
      </c>
    </row>
    <row r="162" spans="1:5" ht="30" customHeight="1">
      <c r="A162" s="2">
        <v>33</v>
      </c>
      <c r="B162" s="4" t="s">
        <v>28</v>
      </c>
      <c r="C162" s="15" t="s">
        <v>12</v>
      </c>
      <c r="D162" s="3">
        <v>432</v>
      </c>
      <c r="E162" s="12"/>
    </row>
    <row r="163" spans="1:5" ht="30" customHeight="1">
      <c r="A163" s="2">
        <v>32</v>
      </c>
      <c r="B163" s="4" t="s">
        <v>0</v>
      </c>
      <c r="C163" s="15" t="s">
        <v>12</v>
      </c>
      <c r="D163" s="3">
        <v>85219</v>
      </c>
      <c r="E163" s="12">
        <v>42367</v>
      </c>
    </row>
    <row r="164" spans="1:5" ht="30" customHeight="1">
      <c r="A164" s="2">
        <v>31</v>
      </c>
      <c r="B164" s="4" t="s">
        <v>25</v>
      </c>
      <c r="C164" s="14" t="s">
        <v>12</v>
      </c>
      <c r="D164" s="3">
        <v>350000</v>
      </c>
      <c r="E164" s="12">
        <v>42355</v>
      </c>
    </row>
    <row r="165" spans="1:5" ht="30" customHeight="1">
      <c r="A165" s="2">
        <v>30</v>
      </c>
      <c r="B165" s="4" t="s">
        <v>1</v>
      </c>
      <c r="C165" s="14" t="s">
        <v>40</v>
      </c>
      <c r="D165" s="3">
        <v>351301.10503282276</v>
      </c>
      <c r="E165" s="12">
        <v>42360</v>
      </c>
    </row>
    <row r="166" spans="1:5" ht="30" customHeight="1">
      <c r="A166" s="2">
        <v>29</v>
      </c>
      <c r="B166" s="4" t="s">
        <v>53</v>
      </c>
      <c r="C166" s="15" t="s">
        <v>12</v>
      </c>
      <c r="D166" s="3">
        <v>15000</v>
      </c>
      <c r="E166" s="12">
        <v>42333</v>
      </c>
    </row>
    <row r="167" spans="1:5" ht="30" customHeight="1">
      <c r="A167" s="2">
        <v>28</v>
      </c>
      <c r="B167" s="4" t="s">
        <v>49</v>
      </c>
      <c r="C167" s="15" t="s">
        <v>12</v>
      </c>
      <c r="D167" s="3">
        <v>125000</v>
      </c>
      <c r="E167" s="12"/>
    </row>
    <row r="168" spans="1:5" ht="30" customHeight="1">
      <c r="A168" s="2">
        <v>27</v>
      </c>
      <c r="B168" s="4" t="s">
        <v>7</v>
      </c>
      <c r="C168" s="14" t="s">
        <v>42</v>
      </c>
      <c r="D168" s="3">
        <v>547045.9518599563</v>
      </c>
      <c r="E168" s="12"/>
    </row>
    <row r="169" spans="1:5" ht="30" customHeight="1">
      <c r="A169" s="2">
        <v>26</v>
      </c>
      <c r="B169" s="4" t="s">
        <v>7</v>
      </c>
      <c r="C169" s="14" t="s">
        <v>43</v>
      </c>
      <c r="D169" s="3">
        <v>328227.57111597375</v>
      </c>
      <c r="E169" s="12"/>
    </row>
    <row r="170" spans="1:5" ht="30" customHeight="1">
      <c r="A170" s="2">
        <v>25</v>
      </c>
      <c r="B170" s="4" t="s">
        <v>48</v>
      </c>
      <c r="C170" s="15" t="s">
        <v>12</v>
      </c>
      <c r="D170" s="3">
        <v>203915</v>
      </c>
      <c r="E170" s="12"/>
    </row>
    <row r="171" spans="1:5" ht="30" customHeight="1">
      <c r="A171" s="2">
        <v>24</v>
      </c>
      <c r="B171" s="4" t="s">
        <v>8</v>
      </c>
      <c r="C171" s="15" t="s">
        <v>12</v>
      </c>
      <c r="D171" s="3">
        <v>800000</v>
      </c>
      <c r="E171" s="12"/>
    </row>
    <row r="172" spans="1:5" ht="30" customHeight="1">
      <c r="A172" s="2">
        <v>23</v>
      </c>
      <c r="B172" s="4" t="s">
        <v>9</v>
      </c>
      <c r="C172" s="14" t="s">
        <v>34</v>
      </c>
      <c r="D172" s="3">
        <v>875273.5229759299</v>
      </c>
      <c r="E172" s="12"/>
    </row>
    <row r="173" spans="1:5" ht="30" customHeight="1">
      <c r="A173" s="2">
        <v>22</v>
      </c>
      <c r="B173" s="4" t="s">
        <v>9</v>
      </c>
      <c r="C173" s="14" t="s">
        <v>35</v>
      </c>
      <c r="D173" s="3">
        <v>65645.51422319474</v>
      </c>
      <c r="E173" s="12"/>
    </row>
    <row r="174" spans="1:5" ht="30" customHeight="1">
      <c r="A174" s="2">
        <v>21</v>
      </c>
      <c r="B174" s="4" t="s">
        <v>9</v>
      </c>
      <c r="C174" s="14" t="s">
        <v>36</v>
      </c>
      <c r="D174" s="3">
        <v>1008620.4048140044</v>
      </c>
      <c r="E174" s="12"/>
    </row>
    <row r="175" spans="1:5" ht="30" customHeight="1">
      <c r="A175" s="2">
        <v>20</v>
      </c>
      <c r="B175" s="4" t="s">
        <v>9</v>
      </c>
      <c r="C175" s="15" t="s">
        <v>37</v>
      </c>
      <c r="D175" s="3">
        <v>128370.89715536105</v>
      </c>
      <c r="E175" s="12"/>
    </row>
    <row r="176" spans="1:5" ht="30" customHeight="1">
      <c r="A176" s="2">
        <v>19</v>
      </c>
      <c r="B176" s="4" t="s">
        <v>9</v>
      </c>
      <c r="C176" s="14" t="s">
        <v>38</v>
      </c>
      <c r="D176" s="3">
        <v>164876.36761487965</v>
      </c>
      <c r="E176" s="12"/>
    </row>
    <row r="177" spans="1:5" ht="30" customHeight="1">
      <c r="A177" s="2">
        <v>18</v>
      </c>
      <c r="B177" s="4" t="s">
        <v>9</v>
      </c>
      <c r="C177" s="14" t="s">
        <v>39</v>
      </c>
      <c r="D177" s="3">
        <v>185180.5251641138</v>
      </c>
      <c r="E177" s="12"/>
    </row>
    <row r="178" spans="1:5" ht="30" customHeight="1">
      <c r="A178" s="2">
        <v>17</v>
      </c>
      <c r="B178" s="4" t="s">
        <v>50</v>
      </c>
      <c r="C178" s="15" t="s">
        <v>12</v>
      </c>
      <c r="D178" s="3">
        <v>82500</v>
      </c>
      <c r="E178" s="12"/>
    </row>
    <row r="179" spans="1:5" ht="30" customHeight="1">
      <c r="A179" s="2">
        <v>16</v>
      </c>
      <c r="B179" s="4" t="s">
        <v>52</v>
      </c>
      <c r="C179" s="15" t="s">
        <v>12</v>
      </c>
      <c r="D179" s="3">
        <v>22000</v>
      </c>
      <c r="E179" s="12"/>
    </row>
    <row r="180" spans="1:5" ht="30" customHeight="1">
      <c r="A180" s="2">
        <v>15</v>
      </c>
      <c r="B180" s="4" t="s">
        <v>51</v>
      </c>
      <c r="C180" s="15" t="s">
        <v>12</v>
      </c>
      <c r="D180" s="3">
        <v>25356</v>
      </c>
      <c r="E180" s="12"/>
    </row>
    <row r="181" spans="1:5" ht="30" customHeight="1">
      <c r="A181" s="2">
        <v>14</v>
      </c>
      <c r="B181" s="4" t="s">
        <v>4</v>
      </c>
      <c r="C181" s="14" t="s">
        <v>32</v>
      </c>
      <c r="D181" s="3">
        <v>10013812.154696131</v>
      </c>
      <c r="E181" s="12"/>
    </row>
    <row r="182" spans="1:5" ht="30" customHeight="1">
      <c r="A182" s="2">
        <v>13</v>
      </c>
      <c r="B182" s="4" t="s">
        <v>4</v>
      </c>
      <c r="C182" s="15" t="s">
        <v>33</v>
      </c>
      <c r="D182" s="3">
        <v>1151012.891344383</v>
      </c>
      <c r="E182" s="12"/>
    </row>
    <row r="183" spans="1:5" ht="30" customHeight="1">
      <c r="A183" s="2">
        <v>12</v>
      </c>
      <c r="B183" s="4" t="s">
        <v>6</v>
      </c>
      <c r="C183" s="14" t="s">
        <v>12</v>
      </c>
      <c r="D183" s="3">
        <v>1000000</v>
      </c>
      <c r="E183" s="12"/>
    </row>
    <row r="184" spans="1:5" ht="30" customHeight="1">
      <c r="A184" s="2">
        <v>11</v>
      </c>
      <c r="B184" s="4" t="s">
        <v>10</v>
      </c>
      <c r="C184" s="14" t="s">
        <v>12</v>
      </c>
      <c r="D184" s="3">
        <v>340000</v>
      </c>
      <c r="E184" s="12"/>
    </row>
    <row r="185" spans="1:5" ht="30" customHeight="1">
      <c r="A185" s="2">
        <v>10</v>
      </c>
      <c r="B185" s="4" t="s">
        <v>10</v>
      </c>
      <c r="C185" s="15" t="s">
        <v>12</v>
      </c>
      <c r="D185" s="3">
        <v>53669</v>
      </c>
      <c r="E185" s="12"/>
    </row>
    <row r="186" spans="1:5" ht="30" customHeight="1">
      <c r="A186" s="2">
        <v>9</v>
      </c>
      <c r="B186" s="4" t="s">
        <v>10</v>
      </c>
      <c r="C186" s="15" t="s">
        <v>41</v>
      </c>
      <c r="D186" s="3">
        <v>472764.64542651596</v>
      </c>
      <c r="E186" s="12"/>
    </row>
    <row r="187" spans="1:5" ht="30" customHeight="1">
      <c r="A187" s="2">
        <v>8</v>
      </c>
      <c r="B187" s="4" t="s">
        <v>10</v>
      </c>
      <c r="C187" s="14" t="s">
        <v>12</v>
      </c>
      <c r="D187" s="3">
        <v>23000</v>
      </c>
      <c r="E187" s="12"/>
    </row>
    <row r="188" spans="1:5" ht="30" customHeight="1">
      <c r="A188" s="2">
        <v>7</v>
      </c>
      <c r="B188" s="4" t="s">
        <v>10</v>
      </c>
      <c r="C188" s="14" t="s">
        <v>12</v>
      </c>
      <c r="D188" s="3">
        <v>62000</v>
      </c>
      <c r="E188" s="12"/>
    </row>
    <row r="189" spans="1:5" ht="30" customHeight="1">
      <c r="A189" s="2">
        <v>6</v>
      </c>
      <c r="B189" s="4" t="s">
        <v>10</v>
      </c>
      <c r="C189" s="15" t="s">
        <v>12</v>
      </c>
      <c r="D189" s="3">
        <v>990000</v>
      </c>
      <c r="E189" s="12"/>
    </row>
    <row r="190" spans="1:5" ht="30" customHeight="1">
      <c r="A190" s="2">
        <v>5</v>
      </c>
      <c r="B190" s="4" t="s">
        <v>10</v>
      </c>
      <c r="C190" s="15" t="s">
        <v>12</v>
      </c>
      <c r="D190" s="3">
        <v>65934</v>
      </c>
      <c r="E190" s="12"/>
    </row>
    <row r="191" spans="1:5" ht="30" customHeight="1">
      <c r="A191" s="2">
        <v>4</v>
      </c>
      <c r="B191" s="4" t="s">
        <v>10</v>
      </c>
      <c r="C191" s="14" t="s">
        <v>12</v>
      </c>
      <c r="D191" s="3">
        <v>8000</v>
      </c>
      <c r="E191" s="12"/>
    </row>
    <row r="192" spans="1:5" ht="30" customHeight="1">
      <c r="A192" s="2">
        <v>3</v>
      </c>
      <c r="B192" s="4" t="s">
        <v>10</v>
      </c>
      <c r="C192" s="14" t="s">
        <v>12</v>
      </c>
      <c r="D192" s="3">
        <v>10759</v>
      </c>
      <c r="E192" s="12"/>
    </row>
    <row r="193" spans="1:5" ht="30" customHeight="1">
      <c r="A193" s="2">
        <v>2</v>
      </c>
      <c r="B193" s="4" t="s">
        <v>5</v>
      </c>
      <c r="C193" s="15">
        <v>200000</v>
      </c>
      <c r="D193" s="3">
        <v>296296.2962962963</v>
      </c>
      <c r="E193" s="12"/>
    </row>
    <row r="194" spans="1:5" ht="30" customHeight="1">
      <c r="A194" s="2">
        <v>1</v>
      </c>
      <c r="B194" s="4" t="s">
        <v>5</v>
      </c>
      <c r="C194" s="15">
        <v>100500</v>
      </c>
      <c r="D194" s="3">
        <v>148888.88888888888</v>
      </c>
      <c r="E194" s="12"/>
    </row>
    <row r="195" spans="1:5" s="17" customFormat="1" ht="30" customHeight="1" hidden="1">
      <c r="A195" s="16"/>
      <c r="C195" s="19" t="s">
        <v>16</v>
      </c>
      <c r="D195" s="3">
        <f>SUM(D4:D194)</f>
        <v>120610154.13565879</v>
      </c>
      <c r="E195" s="18"/>
    </row>
    <row r="196" spans="1:5" s="17" customFormat="1" ht="18" customHeight="1">
      <c r="A196" s="16"/>
      <c r="B196" s="17" t="s">
        <v>30</v>
      </c>
      <c r="C196" s="20"/>
      <c r="D196" s="21"/>
      <c r="E196" s="18"/>
    </row>
    <row r="197" spans="1:4" s="17" customFormat="1" ht="26.25" customHeight="1">
      <c r="A197" s="16"/>
      <c r="B197" s="27" t="s">
        <v>31</v>
      </c>
      <c r="C197" s="27"/>
      <c r="D197" s="27"/>
    </row>
  </sheetData>
  <sheetProtection/>
  <mergeCells count="2">
    <mergeCell ref="B2:D2"/>
    <mergeCell ref="B197:D197"/>
  </mergeCells>
  <printOptions/>
  <pageMargins left="0.75" right="0.75" top="1" bottom="1" header="0.5" footer="0.5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Voluntary Contributions</dc:title>
  <dc:subject/>
  <dc:creator>Jean-Philippe Charlemagne</dc:creator>
  <cp:keywords/>
  <dc:description/>
  <cp:lastModifiedBy>Jean-Philippe Charlemagne</cp:lastModifiedBy>
  <cp:lastPrinted>2016-03-07T16:08:50Z</cp:lastPrinted>
  <dcterms:created xsi:type="dcterms:W3CDTF">2015-01-09T13:54:24Z</dcterms:created>
  <dcterms:modified xsi:type="dcterms:W3CDTF">2016-12-30T09:53:55Z</dcterms:modified>
  <cp:category/>
  <cp:version/>
  <cp:contentType/>
  <cp:contentStatus/>
</cp:coreProperties>
</file>